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45" yWindow="15" windowWidth="28635" windowHeight="13785"/>
  </bookViews>
  <sheets>
    <sheet name="Information" sheetId="3" r:id="rId1"/>
    <sheet name="Sheet" sheetId="34" r:id="rId2"/>
    <sheet name="Assumed Data" sheetId="37" r:id="rId3"/>
  </sheets>
  <definedNames>
    <definedName name="Base">Information!$C$21</definedName>
    <definedName name="Checked">Information!$C$13</definedName>
    <definedName name="Checked_date">Information!$C$14</definedName>
    <definedName name="Data.rows" comment="Rows of data">Information!$D$22</definedName>
    <definedName name="Data_col">Information!$C$19</definedName>
    <definedName name="Designed">Information!$C$11</definedName>
    <definedName name="Designed_date">Information!$C$12</definedName>
    <definedName name="Filename" localSheetId="1">Sheet!$C$3</definedName>
    <definedName name="Header1" comment="Header for column 1 begins on row" localSheetId="1">Sheet!$A$12</definedName>
    <definedName name="Header2" comment="Header for column 2 begins on row" localSheetId="1">Sheet!$R$12</definedName>
    <definedName name="Heading">Information!$E$24</definedName>
    <definedName name="Location">Information!$C$18</definedName>
    <definedName name="Max_rows">Information!$C$22</definedName>
    <definedName name="Min_rows">Information!$C$20</definedName>
    <definedName name="Needed">Information!$D$15</definedName>
    <definedName name="NPS.Num">Information!$C$10</definedName>
    <definedName name="Order">Information!$B$29:$C$49</definedName>
    <definedName name="_xlnm.Print_Area" localSheetId="2">'Assumed Data'!$A$1:$E$37</definedName>
    <definedName name="_xlnm.Print_Area" localSheetId="1">Sheet!$C$7:$Q$54</definedName>
    <definedName name="Project">Information!$C$9</definedName>
    <definedName name="Sheet">Information!$C$15</definedName>
    <definedName name="Sheet.number" localSheetId="1">Sheet!$B$2</definedName>
    <definedName name="Show_totals">Information!$C$17</definedName>
    <definedName name="Start.Row">Information!$D$20</definedName>
    <definedName name="State">Information!$C$8</definedName>
    <definedName name="Table.rows" comment="Maximum rows in table">Information!$D$23</definedName>
    <definedName name="Time" localSheetId="1">Sheet!$C$5</definedName>
    <definedName name="Title">Information!$C$16</definedName>
    <definedName name="Total" comment="Total number of sheets">Information!$C$49</definedName>
    <definedName name="Totals" localSheetId="1">Sheet!$B$4</definedName>
  </definedNames>
  <calcPr calcId="145621"/>
</workbook>
</file>

<file path=xl/calcChain.xml><?xml version="1.0" encoding="utf-8"?>
<calcChain xmlns="http://schemas.openxmlformats.org/spreadsheetml/2006/main">
  <c r="B48" i="3" l="1"/>
  <c r="B47" i="3"/>
  <c r="B46" i="3"/>
  <c r="B45" i="3"/>
  <c r="B44" i="3"/>
  <c r="B43" i="3"/>
  <c r="B42" i="3"/>
  <c r="B41" i="3"/>
  <c r="B40" i="3"/>
  <c r="B39" i="3"/>
  <c r="B38" i="3"/>
  <c r="B37" i="3"/>
  <c r="B36" i="3"/>
  <c r="B35" i="3"/>
  <c r="B34" i="3"/>
  <c r="B33" i="3"/>
  <c r="B32" i="3"/>
  <c r="B31" i="3"/>
  <c r="B30" i="3"/>
  <c r="B29" i="3"/>
  <c r="K6" i="34"/>
  <c r="L6" i="34" s="1"/>
  <c r="M6" i="34" s="1"/>
  <c r="N6" i="34" s="1"/>
  <c r="O6" i="34" s="1"/>
  <c r="C46" i="3"/>
  <c r="C36" i="3"/>
  <c r="C41" i="3"/>
  <c r="C44" i="3"/>
  <c r="C43" i="3"/>
  <c r="C35" i="3"/>
  <c r="C48" i="3"/>
  <c r="C45" i="3"/>
  <c r="C33" i="3"/>
  <c r="C34" i="3"/>
  <c r="C40" i="3"/>
  <c r="C32" i="3"/>
  <c r="C39" i="3"/>
  <c r="C42" i="3"/>
  <c r="C37" i="3"/>
  <c r="C38" i="3"/>
  <c r="C10" i="34" l="1"/>
  <c r="C7" i="34"/>
  <c r="E6" i="34"/>
  <c r="F6" i="34" s="1"/>
  <c r="G6" i="34" s="1"/>
  <c r="H6" i="34" s="1"/>
  <c r="I6" i="34" s="1"/>
  <c r="C5" i="34"/>
  <c r="C3" i="34"/>
  <c r="B3" i="34" s="1"/>
  <c r="C47" i="3"/>
  <c r="F29" i="3"/>
  <c r="A3" i="3" l="1"/>
  <c r="A4" i="3" s="1"/>
  <c r="E24" i="3"/>
  <c r="D20" i="3"/>
  <c r="F30" i="3"/>
  <c r="C29" i="3"/>
  <c r="D18" i="3"/>
  <c r="B2" i="34" l="1"/>
  <c r="J8" i="34"/>
  <c r="E9" i="34"/>
  <c r="E8" i="34"/>
  <c r="F31" i="3"/>
  <c r="C30" i="3"/>
  <c r="D21" i="3"/>
  <c r="C31" i="3"/>
  <c r="C49" i="3" l="1"/>
  <c r="F21" i="3"/>
  <c r="F32" i="3"/>
  <c r="F33" i="3"/>
  <c r="D22" i="3"/>
  <c r="F22" i="3"/>
  <c r="D23" i="3" l="1"/>
  <c r="F34" i="3"/>
  <c r="D29" i="3" l="1"/>
  <c r="F35" i="3"/>
  <c r="E29" i="3" l="1"/>
  <c r="G29" i="3"/>
  <c r="A12" i="34"/>
  <c r="F36" i="3"/>
  <c r="A13" i="34" l="1"/>
  <c r="R12" i="34"/>
  <c r="D30" i="3"/>
  <c r="F37" i="3"/>
  <c r="E15" i="34"/>
  <c r="I43" i="34"/>
  <c r="F43" i="34"/>
  <c r="F34" i="34"/>
  <c r="E41" i="34"/>
  <c r="I20" i="34"/>
  <c r="F29" i="34"/>
  <c r="G25" i="34"/>
  <c r="I45" i="34"/>
  <c r="G19" i="34"/>
  <c r="G21" i="34"/>
  <c r="I18" i="34"/>
  <c r="G26" i="34"/>
  <c r="E22" i="34"/>
  <c r="G18" i="34"/>
  <c r="I17" i="34"/>
  <c r="G38" i="34"/>
  <c r="F31" i="34"/>
  <c r="F47" i="34"/>
  <c r="I39" i="34"/>
  <c r="E40" i="34"/>
  <c r="E36" i="34"/>
  <c r="H48" i="34"/>
  <c r="F14" i="34"/>
  <c r="H45" i="34"/>
  <c r="I19" i="34"/>
  <c r="H21" i="34"/>
  <c r="I48" i="34"/>
  <c r="I40" i="34"/>
  <c r="H26" i="34"/>
  <c r="E33" i="34"/>
  <c r="G29" i="34"/>
  <c r="F15" i="34"/>
  <c r="F41" i="34"/>
  <c r="E29" i="34"/>
  <c r="G17" i="34"/>
  <c r="F13" i="34"/>
  <c r="I32" i="34"/>
  <c r="E20" i="34"/>
  <c r="E43" i="34"/>
  <c r="I38" i="34"/>
  <c r="F16" i="34"/>
  <c r="F23" i="34"/>
  <c r="G33" i="34"/>
  <c r="E25" i="34"/>
  <c r="G40" i="34"/>
  <c r="G46" i="34"/>
  <c r="G24" i="34"/>
  <c r="F28" i="34"/>
  <c r="G44" i="34"/>
  <c r="I35" i="34"/>
  <c r="H39" i="34"/>
  <c r="H46" i="34"/>
  <c r="F24" i="34"/>
  <c r="E18" i="34"/>
  <c r="G28" i="34"/>
  <c r="H32" i="34"/>
  <c r="I23" i="34"/>
  <c r="E28" i="34"/>
  <c r="H31" i="34"/>
  <c r="E14" i="34"/>
  <c r="G27" i="34"/>
  <c r="E26" i="34"/>
  <c r="E42" i="34"/>
  <c r="H35" i="34"/>
  <c r="I47" i="34"/>
  <c r="I33" i="34"/>
  <c r="H18" i="34"/>
  <c r="I24" i="34"/>
  <c r="G47" i="34"/>
  <c r="H28" i="34"/>
  <c r="I46" i="34"/>
  <c r="G31" i="34"/>
  <c r="F45" i="34"/>
  <c r="F36" i="34"/>
  <c r="G16" i="34"/>
  <c r="G42" i="34"/>
  <c r="E38" i="34"/>
  <c r="G22" i="34"/>
  <c r="H15" i="34"/>
  <c r="E47" i="34"/>
  <c r="H44" i="34"/>
  <c r="I16" i="34"/>
  <c r="F37" i="34"/>
  <c r="G39" i="34"/>
  <c r="F42" i="34"/>
  <c r="G13" i="34"/>
  <c r="E30" i="34"/>
  <c r="E44" i="34"/>
  <c r="I34" i="34"/>
  <c r="G35" i="34"/>
  <c r="H27" i="34"/>
  <c r="I31" i="34"/>
  <c r="F18" i="34"/>
  <c r="H47" i="34"/>
  <c r="F19" i="34"/>
  <c r="E31" i="34"/>
  <c r="H34" i="34"/>
  <c r="E23" i="34"/>
  <c r="E13" i="34"/>
  <c r="F35" i="34"/>
  <c r="G23" i="34"/>
  <c r="G32" i="34"/>
  <c r="I44" i="34"/>
  <c r="H41" i="34"/>
  <c r="E48" i="34"/>
  <c r="I13" i="34"/>
  <c r="H33" i="34"/>
  <c r="E17" i="34"/>
  <c r="H42" i="34"/>
  <c r="I42" i="34"/>
  <c r="H23" i="34"/>
  <c r="H14" i="34"/>
  <c r="I21" i="34"/>
  <c r="H22" i="34"/>
  <c r="H13" i="34"/>
  <c r="I29" i="34"/>
  <c r="E34" i="34"/>
  <c r="G45" i="34"/>
  <c r="F21" i="34"/>
  <c r="E37" i="34"/>
  <c r="G34" i="34"/>
  <c r="F39" i="34"/>
  <c r="H36" i="34"/>
  <c r="G36" i="34"/>
  <c r="H20" i="34"/>
  <c r="I25" i="34"/>
  <c r="F48" i="34"/>
  <c r="F26" i="34"/>
  <c r="F27" i="34"/>
  <c r="I14" i="34"/>
  <c r="I22" i="34"/>
  <c r="F32" i="34"/>
  <c r="E24" i="34"/>
  <c r="E16" i="34"/>
  <c r="G43" i="34"/>
  <c r="G15" i="34"/>
  <c r="E27" i="34"/>
  <c r="H37" i="34"/>
  <c r="I28" i="34"/>
  <c r="G30" i="34"/>
  <c r="H17" i="34"/>
  <c r="I27" i="34"/>
  <c r="G41" i="34"/>
  <c r="E35" i="34"/>
  <c r="I36" i="34"/>
  <c r="G37" i="34"/>
  <c r="G14" i="34"/>
  <c r="H19" i="34"/>
  <c r="E39" i="34"/>
  <c r="F22" i="34"/>
  <c r="I15" i="34"/>
  <c r="E32" i="34"/>
  <c r="I37" i="34"/>
  <c r="F25" i="34"/>
  <c r="H16" i="34"/>
  <c r="H24" i="34"/>
  <c r="F44" i="34"/>
  <c r="H38" i="34"/>
  <c r="F38" i="34"/>
  <c r="F20" i="34"/>
  <c r="H43" i="34"/>
  <c r="I26" i="34"/>
  <c r="F30" i="34"/>
  <c r="F33" i="34"/>
  <c r="F17" i="34"/>
  <c r="H30" i="34"/>
  <c r="G20" i="34"/>
  <c r="G48" i="34"/>
  <c r="E19" i="34"/>
  <c r="H40" i="34"/>
  <c r="E46" i="34"/>
  <c r="H25" i="34"/>
  <c r="I30" i="34"/>
  <c r="F40" i="34"/>
  <c r="I41" i="34"/>
  <c r="E45" i="34"/>
  <c r="H29" i="34"/>
  <c r="E21" i="34"/>
  <c r="F46" i="34"/>
  <c r="M12" i="34" l="1"/>
  <c r="N12" i="34"/>
  <c r="O12" i="34"/>
  <c r="L11" i="34"/>
  <c r="K12" i="34"/>
  <c r="L12" i="34"/>
  <c r="E30" i="3"/>
  <c r="D31" i="3" s="1"/>
  <c r="G30" i="3"/>
  <c r="F38" i="3"/>
  <c r="L47" i="34"/>
  <c r="L27" i="34"/>
  <c r="M48" i="34"/>
  <c r="N37" i="34"/>
  <c r="N15" i="34"/>
  <c r="L39" i="34"/>
  <c r="K18" i="34"/>
  <c r="M45" i="34"/>
  <c r="K36" i="34"/>
  <c r="K46" i="34"/>
  <c r="L41" i="34"/>
  <c r="L22" i="34"/>
  <c r="N13" i="34"/>
  <c r="L42" i="34"/>
  <c r="L38" i="34"/>
  <c r="K14" i="34"/>
  <c r="M24" i="34"/>
  <c r="M34" i="34"/>
  <c r="M18" i="34"/>
  <c r="K37" i="34"/>
  <c r="M13" i="34"/>
  <c r="K21" i="34"/>
  <c r="O25" i="34"/>
  <c r="K44" i="34"/>
  <c r="K20" i="34"/>
  <c r="L26" i="34"/>
  <c r="M22" i="34"/>
  <c r="M15" i="34"/>
  <c r="L20" i="34"/>
  <c r="K15" i="34"/>
  <c r="M20" i="34"/>
  <c r="N18" i="34"/>
  <c r="O41" i="34"/>
  <c r="N32" i="34"/>
  <c r="M42" i="34"/>
  <c r="N42" i="34"/>
  <c r="L46" i="34"/>
  <c r="O14" i="34"/>
  <c r="O26" i="34"/>
  <c r="L31" i="34"/>
  <c r="N31" i="34"/>
  <c r="L44" i="34"/>
  <c r="O35" i="34"/>
  <c r="L45" i="34"/>
  <c r="K13" i="34"/>
  <c r="L28" i="34"/>
  <c r="M21" i="34"/>
  <c r="L29" i="34"/>
  <c r="N17" i="34"/>
  <c r="M17" i="34"/>
  <c r="N35" i="34"/>
  <c r="O39" i="34"/>
  <c r="O31" i="34"/>
  <c r="K19" i="34"/>
  <c r="O36" i="34"/>
  <c r="L40" i="34"/>
  <c r="L15" i="34"/>
  <c r="K29" i="34"/>
  <c r="K40" i="34"/>
  <c r="L25" i="34"/>
  <c r="O34" i="34"/>
  <c r="M19" i="34"/>
  <c r="N38" i="34"/>
  <c r="K33" i="34"/>
  <c r="O46" i="34"/>
  <c r="L17" i="34"/>
  <c r="O37" i="34"/>
  <c r="M39" i="34"/>
  <c r="M30" i="34"/>
  <c r="N26" i="34"/>
  <c r="N45" i="34"/>
  <c r="M29" i="34"/>
  <c r="N40" i="34"/>
  <c r="M33" i="34"/>
  <c r="K26" i="34"/>
  <c r="K32" i="34"/>
  <c r="K41" i="34"/>
  <c r="N36" i="34"/>
  <c r="O40" i="34"/>
  <c r="M27" i="34"/>
  <c r="N48" i="34"/>
  <c r="K43" i="34"/>
  <c r="K24" i="34"/>
  <c r="N33" i="34"/>
  <c r="M46" i="34"/>
  <c r="K30" i="34"/>
  <c r="M14" i="34"/>
  <c r="O16" i="34"/>
  <c r="O19" i="34"/>
  <c r="N21" i="34"/>
  <c r="O18" i="34"/>
  <c r="M43" i="34"/>
  <c r="N28" i="34"/>
  <c r="O47" i="34"/>
  <c r="L48" i="34"/>
  <c r="N44" i="34"/>
  <c r="O32" i="34"/>
  <c r="O44" i="34"/>
  <c r="K22" i="34"/>
  <c r="M23" i="34"/>
  <c r="N23" i="34"/>
  <c r="O20" i="34"/>
  <c r="O45" i="34"/>
  <c r="N41" i="34"/>
  <c r="N47" i="34"/>
  <c r="M25" i="34"/>
  <c r="L19" i="34"/>
  <c r="N27" i="34"/>
  <c r="O29" i="34"/>
  <c r="K45" i="34"/>
  <c r="K23" i="34"/>
  <c r="K38" i="34"/>
  <c r="M44" i="34"/>
  <c r="O17" i="34"/>
  <c r="O30" i="34"/>
  <c r="O23" i="34"/>
  <c r="M26" i="34"/>
  <c r="M40" i="34"/>
  <c r="L13" i="34"/>
  <c r="L35" i="34"/>
  <c r="N39" i="34"/>
  <c r="K27" i="34"/>
  <c r="O38" i="34"/>
  <c r="O15" i="34"/>
  <c r="N22" i="34"/>
  <c r="M47" i="34"/>
  <c r="N43" i="34"/>
  <c r="N19" i="34"/>
  <c r="K39" i="34"/>
  <c r="M35" i="34"/>
  <c r="K16" i="34"/>
  <c r="L34" i="34"/>
  <c r="M38" i="34"/>
  <c r="K17" i="34"/>
  <c r="O21" i="34"/>
  <c r="M32" i="34"/>
  <c r="N24" i="34"/>
  <c r="N46" i="34"/>
  <c r="N29" i="34"/>
  <c r="M36" i="34"/>
  <c r="N34" i="34"/>
  <c r="O33" i="34"/>
  <c r="M41" i="34"/>
  <c r="O42" i="34"/>
  <c r="K25" i="34"/>
  <c r="L43" i="34"/>
  <c r="L16" i="34"/>
  <c r="M28" i="34"/>
  <c r="N25" i="34"/>
  <c r="L30" i="34"/>
  <c r="N30" i="34"/>
  <c r="L14" i="34"/>
  <c r="K34" i="34"/>
  <c r="N14" i="34"/>
  <c r="M37" i="34"/>
  <c r="O28" i="34"/>
  <c r="L37" i="34"/>
  <c r="O43" i="34"/>
  <c r="L18" i="34"/>
  <c r="L24" i="34"/>
  <c r="O22" i="34"/>
  <c r="O48" i="34"/>
  <c r="K42" i="34"/>
  <c r="K28" i="34"/>
  <c r="L33" i="34"/>
  <c r="K48" i="34"/>
  <c r="O27" i="34"/>
  <c r="N16" i="34"/>
  <c r="L36" i="34"/>
  <c r="K47" i="34"/>
  <c r="K35" i="34"/>
  <c r="O13" i="34"/>
  <c r="M16" i="34"/>
  <c r="L32" i="34"/>
  <c r="M31" i="34"/>
  <c r="L21" i="34"/>
  <c r="N20" i="34"/>
  <c r="L23" i="34"/>
  <c r="K31" i="34"/>
  <c r="O24" i="34"/>
  <c r="G31" i="3" l="1"/>
  <c r="E31" i="3"/>
  <c r="D32" i="3" s="1"/>
  <c r="F39" i="3"/>
  <c r="G32" i="3" l="1"/>
  <c r="E32" i="3"/>
  <c r="D33" i="3" s="1"/>
  <c r="F40" i="3"/>
  <c r="E33" i="3" l="1"/>
  <c r="D34" i="3" s="1"/>
  <c r="G33" i="3"/>
  <c r="F41" i="3"/>
  <c r="E34" i="3" l="1"/>
  <c r="D35" i="3" s="1"/>
  <c r="G34" i="3"/>
  <c r="F42" i="3"/>
  <c r="E35" i="3" l="1"/>
  <c r="D36" i="3" s="1"/>
  <c r="G35" i="3"/>
  <c r="F43" i="3"/>
  <c r="E36" i="3" l="1"/>
  <c r="D37" i="3" s="1"/>
  <c r="G36" i="3"/>
  <c r="F44" i="3"/>
  <c r="G37" i="3" l="1"/>
  <c r="E37" i="3"/>
  <c r="D38" i="3" s="1"/>
  <c r="F45" i="3"/>
  <c r="G38" i="3" l="1"/>
  <c r="E38" i="3"/>
  <c r="D39" i="3" s="1"/>
  <c r="F46" i="3"/>
  <c r="G39" i="3" l="1"/>
  <c r="E39" i="3"/>
  <c r="D40" i="3" s="1"/>
  <c r="F47" i="3"/>
  <c r="E40" i="3" l="1"/>
  <c r="D41" i="3" s="1"/>
  <c r="G40" i="3"/>
  <c r="F48" i="3"/>
  <c r="E41" i="3" l="1"/>
  <c r="D42" i="3" s="1"/>
  <c r="G41" i="3"/>
  <c r="E42" i="3" l="1"/>
  <c r="D43" i="3" s="1"/>
  <c r="G42" i="3"/>
  <c r="E43" i="3" l="1"/>
  <c r="D44" i="3" s="1"/>
  <c r="G43" i="3"/>
  <c r="E44" i="3" l="1"/>
  <c r="D45" i="3" s="1"/>
  <c r="G44" i="3"/>
  <c r="E45" i="3" l="1"/>
  <c r="D46" i="3" s="1"/>
  <c r="G45" i="3"/>
  <c r="E46" i="3" l="1"/>
  <c r="D47" i="3" s="1"/>
  <c r="G46" i="3"/>
  <c r="G47" i="3" l="1"/>
  <c r="E47" i="3"/>
  <c r="D48" i="3" s="1"/>
  <c r="G48" i="3" l="1"/>
  <c r="E48" i="3"/>
  <c r="D49" i="3"/>
  <c r="E49" i="3" s="1"/>
  <c r="D15" i="3"/>
  <c r="B4" i="34" s="1"/>
</calcChain>
</file>

<file path=xl/sharedStrings.xml><?xml version="1.0" encoding="utf-8"?>
<sst xmlns="http://schemas.openxmlformats.org/spreadsheetml/2006/main" count="162" uniqueCount="58">
  <si>
    <t>State:</t>
  </si>
  <si>
    <t>Project:</t>
  </si>
  <si>
    <t>Designed by:</t>
  </si>
  <si>
    <t xml:space="preserve">     Date:</t>
  </si>
  <si>
    <t>Checked by:</t>
  </si>
  <si>
    <t>A. Designer</t>
  </si>
  <si>
    <t>D. Checker</t>
  </si>
  <si>
    <t>Filename</t>
  </si>
  <si>
    <t>Sheet Information</t>
  </si>
  <si>
    <t>Time</t>
  </si>
  <si>
    <t>Information</t>
  </si>
  <si>
    <r>
      <t>Note:</t>
    </r>
    <r>
      <rPr>
        <sz val="10"/>
        <rFont val="Verdana"/>
        <family val="2"/>
      </rPr>
      <t xml:space="preserve">  If there is more than one project number, use &lt;ALT&gt;&lt;ENTER&gt; to insert page break for additional lines.</t>
    </r>
  </si>
  <si>
    <t>ID</t>
  </si>
  <si>
    <t>PRA-CRMO 10(2)</t>
  </si>
  <si>
    <t xml:space="preserve">Insert the following values.  They will appear on every sheet. </t>
  </si>
  <si>
    <t>Revised:</t>
  </si>
  <si>
    <t>Common Sheet Information</t>
  </si>
  <si>
    <t>PROJECT COORDINATES</t>
  </si>
  <si>
    <t>POINT
NUMBER</t>
  </si>
  <si>
    <t>NORTH</t>
  </si>
  <si>
    <t>EAST</t>
  </si>
  <si>
    <t>ELEVATION</t>
  </si>
  <si>
    <t>DESCRIPTION</t>
  </si>
  <si>
    <t>A</t>
  </si>
  <si>
    <t>Sheet Names</t>
  </si>
  <si>
    <t>Input the names of the worksheets in the order you would like the sheets numbered.</t>
  </si>
  <si>
    <t>Worksheet Name</t>
  </si>
  <si>
    <t>Sheet</t>
  </si>
  <si>
    <t>First sheet #:</t>
  </si>
  <si>
    <t>D.10</t>
  </si>
  <si>
    <t>Base sheet name:</t>
  </si>
  <si>
    <t>Sheet num:</t>
  </si>
  <si>
    <t>Sheet name:</t>
  </si>
  <si>
    <t>Reference:</t>
  </si>
  <si>
    <t>Show Totals?</t>
  </si>
  <si>
    <t>Data location:</t>
  </si>
  <si>
    <t>Data begins in col:</t>
  </si>
  <si>
    <t>rows w/data</t>
  </si>
  <si>
    <t>data rows</t>
  </si>
  <si>
    <t>Min. rows/table</t>
  </si>
  <si>
    <t>Max. row/table</t>
  </si>
  <si>
    <t>rows/table</t>
  </si>
  <si>
    <t>Begin Column:</t>
  </si>
  <si>
    <t>This file transfers the Survey Control point list (in Excel format) to an Excel plan sheet.  Open the point list files in Excel.  Select the tab at the bottom of the worksheet and drag it to this spreadsheet.  It will become a new tab.  Place the name of this tab in the "Data Location" block below.  The Survey Control point list will appear.</t>
  </si>
  <si>
    <t xml:space="preserve">If extra sheets are needed, copy the original plan sheet by holding the left mouse button on the worksheet's tab (below) and hold the &lt;CTRL&gt;key.  A mini sheet with a plus sign should appear.  Drag this and drop it to the desired location.  </t>
  </si>
  <si>
    <t>SURVEY CONTROL</t>
  </si>
  <si>
    <t>Title block text:</t>
  </si>
  <si>
    <t>Sheet Number</t>
  </si>
  <si>
    <t>Total Sheets:</t>
  </si>
  <si>
    <t>Notes</t>
  </si>
  <si>
    <t>Header1 row</t>
  </si>
  <si>
    <t>Header2 row</t>
  </si>
  <si>
    <t>Assumed Data</t>
  </si>
  <si>
    <t xml:space="preserve">PROJECT : xxxxxxx HIGHWAY 
DATE OF FIELD WORK : ???
DATE OF FINAL ADJUSTMENT : ???
PROJECT UNITS : US SURVEY FOOT
COORDINATE SYSTEM : Assumed
EPOCH DATE : ???
VERTICAL DATUM : Assumed
GPK FILE DATED JAN 24, 2007
</t>
  </si>
  <si>
    <t>1/2" IR w/ yellow FHWA plastic cap</t>
  </si>
  <si>
    <t>5/8" IR w/ 2" Aluminum FHWA cap</t>
  </si>
  <si>
    <t>5/8" IR w/ Orange FHWA plastic cap</t>
  </si>
  <si>
    <r>
      <t>NPS PMIS /</t>
    </r>
    <r>
      <rPr>
        <sz val="10"/>
        <rFont val="Calibri"/>
        <family val="2"/>
      </rPr>
      <t> </t>
    </r>
    <r>
      <rPr>
        <sz val="10"/>
        <rFont val="Verdana"/>
        <family val="2"/>
      </rPr>
      <t xml:space="preserve">
Drawing No: </t>
    </r>
  </si>
</sst>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m/yyyy;;&quot;--/----&quot;"/>
    <numFmt numFmtId="165" formatCode="0."/>
    <numFmt numFmtId="166" formatCode="d\ mmmm\ yyyy"/>
    <numFmt numFmtId="167" formatCode="0.000"/>
    <numFmt numFmtId="168" formatCode="&quot;Header on row &quot;General"/>
    <numFmt numFmtId="169" formatCode="&quot;(Space found @ row &quot;General&quot;)&quot;"/>
    <numFmt numFmtId="170" formatCode="General&quot; sheet(s) needed&quot;"/>
  </numFmts>
  <fonts count="19" x14ac:knownFonts="1">
    <font>
      <sz val="8"/>
      <name val="Verdana"/>
      <family val="2"/>
    </font>
    <font>
      <sz val="8"/>
      <name val="Verdana"/>
      <family val="2"/>
    </font>
    <font>
      <b/>
      <u/>
      <sz val="10"/>
      <name val="Verdana"/>
      <family val="2"/>
    </font>
    <font>
      <u/>
      <sz val="8"/>
      <name val="Verdana"/>
      <family val="2"/>
    </font>
    <font>
      <sz val="10"/>
      <name val="Verdana"/>
      <family val="2"/>
    </font>
    <font>
      <sz val="14"/>
      <name val="Verdana"/>
      <family val="2"/>
    </font>
    <font>
      <b/>
      <sz val="10"/>
      <name val="Verdana"/>
      <family val="2"/>
    </font>
    <font>
      <sz val="8"/>
      <name val="Verdana"/>
      <family val="2"/>
    </font>
    <font>
      <sz val="12"/>
      <name val="Times New Roman"/>
      <family val="1"/>
    </font>
    <font>
      <sz val="12"/>
      <name val="Verdana"/>
      <family val="2"/>
    </font>
    <font>
      <b/>
      <sz val="8"/>
      <name val="Verdana"/>
      <family val="2"/>
    </font>
    <font>
      <i/>
      <sz val="10"/>
      <name val="Verdana"/>
      <family val="2"/>
    </font>
    <font>
      <sz val="8"/>
      <color indexed="12"/>
      <name val="Verdana"/>
      <family val="2"/>
    </font>
    <font>
      <b/>
      <sz val="8"/>
      <color indexed="12"/>
      <name val="Verdana"/>
      <family val="2"/>
    </font>
    <font>
      <b/>
      <sz val="8"/>
      <color indexed="10"/>
      <name val="Verdana"/>
      <family val="2"/>
    </font>
    <font>
      <sz val="10"/>
      <name val="Verdana"/>
      <family val="2"/>
    </font>
    <font>
      <sz val="10"/>
      <name val="Calibri"/>
      <family val="2"/>
    </font>
    <font>
      <i/>
      <sz val="8"/>
      <name val="Verdana"/>
      <family val="2"/>
    </font>
    <font>
      <b/>
      <i/>
      <sz val="8"/>
      <name val="Verdana"/>
      <family val="2"/>
    </font>
  </fonts>
  <fills count="5">
    <fill>
      <patternFill patternType="none"/>
    </fill>
    <fill>
      <patternFill patternType="gray125"/>
    </fill>
    <fill>
      <patternFill patternType="solid">
        <fgColor indexed="13"/>
        <bgColor indexed="64"/>
      </patternFill>
    </fill>
    <fill>
      <patternFill patternType="solid">
        <fgColor indexed="26"/>
        <bgColor indexed="64"/>
      </patternFill>
    </fill>
    <fill>
      <patternFill patternType="solid">
        <fgColor rgb="FFFFFFCC"/>
        <bgColor indexed="64"/>
      </patternFill>
    </fill>
  </fills>
  <borders count="29">
    <border>
      <left/>
      <right/>
      <top/>
      <bottom/>
      <diagonal/>
    </border>
    <border>
      <left style="thin">
        <color indexed="18"/>
      </left>
      <right style="thin">
        <color indexed="18"/>
      </right>
      <top style="thin">
        <color indexed="18"/>
      </top>
      <bottom style="thin">
        <color indexed="18"/>
      </bottom>
      <diagonal/>
    </border>
    <border>
      <left style="thin">
        <color indexed="64"/>
      </left>
      <right style="thin">
        <color indexed="64"/>
      </right>
      <top/>
      <bottom style="double">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thin">
        <color indexed="64"/>
      </left>
      <right/>
      <top/>
      <bottom/>
      <diagonal/>
    </border>
    <border>
      <left/>
      <right style="thin">
        <color indexed="64"/>
      </right>
      <top/>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18"/>
      </right>
      <top/>
      <bottom/>
      <diagonal/>
    </border>
    <border>
      <left style="thin">
        <color indexed="18"/>
      </left>
      <right/>
      <top/>
      <bottom/>
      <diagonal/>
    </border>
  </borders>
  <cellStyleXfs count="2">
    <xf numFmtId="0" fontId="0" fillId="0" borderId="0"/>
    <xf numFmtId="0" fontId="8" fillId="0" borderId="0"/>
  </cellStyleXfs>
  <cellXfs count="105">
    <xf numFmtId="0" fontId="0" fillId="0" borderId="0" xfId="0"/>
    <xf numFmtId="0" fontId="1" fillId="0" borderId="0" xfId="0" applyFont="1"/>
    <xf numFmtId="22" fontId="1" fillId="0" borderId="0" xfId="0" applyNumberFormat="1" applyFont="1"/>
    <xf numFmtId="0" fontId="2" fillId="0" borderId="0" xfId="0" applyFont="1"/>
    <xf numFmtId="0" fontId="3" fillId="0" borderId="0" xfId="0" applyFont="1"/>
    <xf numFmtId="0" fontId="4" fillId="0" borderId="0" xfId="0" applyFont="1"/>
    <xf numFmtId="0" fontId="5" fillId="0" borderId="0" xfId="0" applyFont="1"/>
    <xf numFmtId="165" fontId="4" fillId="0" borderId="0" xfId="0" applyNumberFormat="1" applyFont="1" applyAlignment="1">
      <alignment horizontal="right" vertical="top"/>
    </xf>
    <xf numFmtId="0" fontId="4" fillId="0" borderId="0" xfId="0" applyFont="1" applyAlignment="1">
      <alignment horizontal="left" vertical="top" indent="1"/>
    </xf>
    <xf numFmtId="0" fontId="4" fillId="2" borderId="1" xfId="0" applyFont="1" applyFill="1" applyBorder="1" applyAlignment="1" applyProtection="1">
      <alignment vertical="top" wrapText="1"/>
      <protection locked="0"/>
    </xf>
    <xf numFmtId="0" fontId="0" fillId="0" borderId="0" xfId="0" applyAlignment="1">
      <alignment horizontal="right"/>
    </xf>
    <xf numFmtId="166" fontId="0" fillId="0" borderId="0" xfId="0" applyNumberFormat="1" applyAlignment="1">
      <alignment horizontal="left"/>
    </xf>
    <xf numFmtId="0" fontId="0" fillId="0" borderId="0" xfId="0" applyAlignment="1">
      <alignment vertical="top" wrapText="1"/>
    </xf>
    <xf numFmtId="0" fontId="6" fillId="0" borderId="0" xfId="0" applyFont="1" applyAlignment="1">
      <alignment vertical="top" wrapText="1"/>
    </xf>
    <xf numFmtId="0" fontId="0" fillId="0" borderId="0" xfId="0" applyAlignment="1">
      <alignment horizontal="center"/>
    </xf>
    <xf numFmtId="0" fontId="0" fillId="0" borderId="0" xfId="0" applyAlignment="1"/>
    <xf numFmtId="0" fontId="4" fillId="2" borderId="1" xfId="0" applyFont="1" applyFill="1" applyBorder="1" applyProtection="1">
      <protection locked="0"/>
    </xf>
    <xf numFmtId="164" fontId="4" fillId="2" borderId="1" xfId="0" applyNumberFormat="1" applyFont="1" applyFill="1" applyBorder="1" applyAlignment="1" applyProtection="1">
      <alignment horizontal="center"/>
      <protection locked="0"/>
    </xf>
    <xf numFmtId="0" fontId="4" fillId="0" borderId="0" xfId="0" applyFont="1" applyAlignment="1">
      <alignment horizontal="right"/>
    </xf>
    <xf numFmtId="0" fontId="4" fillId="2" borderId="1" xfId="0" applyFont="1" applyFill="1" applyBorder="1" applyAlignment="1" applyProtection="1">
      <alignment horizontal="center"/>
      <protection locked="0"/>
    </xf>
    <xf numFmtId="0" fontId="0" fillId="0" borderId="0" xfId="0" applyAlignment="1">
      <alignment horizontal="left" indent="1"/>
    </xf>
    <xf numFmtId="0" fontId="5" fillId="0" borderId="0" xfId="0" applyFont="1" applyAlignment="1">
      <alignment horizontal="left" vertical="center"/>
    </xf>
    <xf numFmtId="0" fontId="0" fillId="0" borderId="0" xfId="0" applyAlignment="1">
      <alignment horizontal="left" vertical="center"/>
    </xf>
    <xf numFmtId="0" fontId="12" fillId="0" borderId="0" xfId="0" applyFont="1" applyAlignment="1">
      <alignment horizontal="right" vertical="center"/>
    </xf>
    <xf numFmtId="0" fontId="12" fillId="0" borderId="0" xfId="0" applyFont="1" applyFill="1" applyBorder="1" applyAlignment="1" applyProtection="1">
      <alignment horizontal="center" vertical="center"/>
    </xf>
    <xf numFmtId="0" fontId="13" fillId="0" borderId="0" xfId="0" applyFont="1" applyAlignment="1">
      <alignment horizontal="center" vertical="center"/>
    </xf>
    <xf numFmtId="0" fontId="12" fillId="0" borderId="0" xfId="0" applyFont="1" applyAlignment="1">
      <alignment horizontal="center"/>
    </xf>
    <xf numFmtId="168" fontId="0" fillId="0" borderId="0" xfId="0" applyNumberFormat="1" applyAlignment="1">
      <alignment horizontal="center"/>
    </xf>
    <xf numFmtId="0" fontId="0" fillId="0" borderId="0" xfId="0" quotePrefix="1"/>
    <xf numFmtId="0" fontId="4" fillId="0" borderId="0" xfId="0" applyFont="1" applyAlignment="1">
      <alignment horizontal="center"/>
    </xf>
    <xf numFmtId="0" fontId="4" fillId="0" borderId="0" xfId="0" applyFont="1" applyAlignment="1">
      <alignment horizontal="centerContinuous" wrapText="1"/>
    </xf>
    <xf numFmtId="0" fontId="4" fillId="3" borderId="1" xfId="0" applyFont="1" applyFill="1" applyBorder="1" applyAlignment="1" applyProtection="1">
      <alignment horizontal="center"/>
      <protection locked="0"/>
    </xf>
    <xf numFmtId="0" fontId="14" fillId="0" borderId="0" xfId="0" applyFont="1" applyAlignment="1">
      <alignment horizontal="centerContinuous"/>
    </xf>
    <xf numFmtId="0" fontId="4" fillId="4" borderId="1" xfId="0" applyFont="1" applyFill="1" applyBorder="1" applyAlignment="1" applyProtection="1">
      <alignment horizontal="center"/>
      <protection locked="0"/>
    </xf>
    <xf numFmtId="0" fontId="4" fillId="0" borderId="0" xfId="0" applyFont="1" applyAlignment="1">
      <alignment wrapText="1"/>
    </xf>
    <xf numFmtId="0" fontId="4" fillId="0" borderId="0" xfId="0" applyFont="1" applyAlignment="1"/>
    <xf numFmtId="0" fontId="15" fillId="0" borderId="0" xfId="0" applyFont="1"/>
    <xf numFmtId="0" fontId="9" fillId="0" borderId="0" xfId="1" applyFont="1" applyAlignment="1">
      <alignment vertical="center" wrapText="1"/>
    </xf>
    <xf numFmtId="0" fontId="8" fillId="0" borderId="0" xfId="1"/>
    <xf numFmtId="0" fontId="1" fillId="0" borderId="0" xfId="1" applyFont="1" applyBorder="1" applyAlignment="1">
      <alignment vertical="center"/>
    </xf>
    <xf numFmtId="0" fontId="10" fillId="0" borderId="0" xfId="1" applyFont="1" applyBorder="1" applyAlignment="1">
      <alignment horizontal="center" vertical="center" wrapText="1"/>
    </xf>
    <xf numFmtId="0" fontId="10" fillId="0" borderId="9" xfId="1" applyFont="1" applyBorder="1" applyAlignment="1">
      <alignment horizontal="center" vertical="center"/>
    </xf>
    <xf numFmtId="0" fontId="10" fillId="0" borderId="10" xfId="1" applyFont="1" applyBorder="1" applyAlignment="1">
      <alignment horizontal="center" vertical="center"/>
    </xf>
    <xf numFmtId="0" fontId="10" fillId="0" borderId="11" xfId="1" applyFont="1" applyBorder="1" applyAlignment="1">
      <alignment horizontal="center" vertical="center"/>
    </xf>
    <xf numFmtId="0" fontId="10" fillId="0" borderId="0" xfId="1" applyFont="1" applyBorder="1" applyAlignment="1">
      <alignment horizontal="center" vertical="center"/>
    </xf>
    <xf numFmtId="0" fontId="1" fillId="0" borderId="12" xfId="1" applyFont="1" applyBorder="1" applyAlignment="1">
      <alignment horizontal="center" vertical="center"/>
    </xf>
    <xf numFmtId="167" fontId="1" fillId="0" borderId="13" xfId="1" applyNumberFormat="1" applyFont="1" applyBorder="1" applyAlignment="1">
      <alignment horizontal="center" vertical="center"/>
    </xf>
    <xf numFmtId="167" fontId="8" fillId="0" borderId="16" xfId="1" applyNumberFormat="1" applyBorder="1"/>
    <xf numFmtId="0" fontId="1" fillId="0" borderId="14" xfId="1" applyFont="1" applyBorder="1" applyAlignment="1">
      <alignment horizontal="center" vertical="center"/>
    </xf>
    <xf numFmtId="0" fontId="1" fillId="0" borderId="15" xfId="1" applyFont="1" applyBorder="1" applyAlignment="1">
      <alignment horizontal="center" vertical="center"/>
    </xf>
    <xf numFmtId="167" fontId="1" fillId="0" borderId="16" xfId="1" applyNumberFormat="1" applyFont="1" applyBorder="1" applyAlignment="1">
      <alignment horizontal="center" vertical="center"/>
    </xf>
    <xf numFmtId="0" fontId="1" fillId="0" borderId="17" xfId="1" applyFont="1" applyBorder="1" applyAlignment="1">
      <alignment horizontal="center" vertical="center"/>
    </xf>
    <xf numFmtId="0" fontId="1" fillId="0" borderId="16" xfId="1" applyFont="1" applyBorder="1" applyAlignment="1">
      <alignment horizontal="center" vertical="center"/>
    </xf>
    <xf numFmtId="0" fontId="1" fillId="0" borderId="15" xfId="1" applyFont="1" applyBorder="1" applyAlignment="1">
      <alignment horizontal="center" vertical="center" wrapText="1"/>
    </xf>
    <xf numFmtId="0" fontId="1" fillId="0" borderId="16" xfId="1" applyFont="1" applyBorder="1" applyAlignment="1">
      <alignment horizontal="center" vertical="center" wrapText="1"/>
    </xf>
    <xf numFmtId="0" fontId="1" fillId="0" borderId="17" xfId="1" applyFont="1" applyBorder="1" applyAlignment="1">
      <alignment horizontal="center" vertical="center" wrapText="1"/>
    </xf>
    <xf numFmtId="0" fontId="1" fillId="0" borderId="15" xfId="1" quotePrefix="1" applyFont="1" applyBorder="1" applyAlignment="1">
      <alignment horizontal="center" vertical="center"/>
    </xf>
    <xf numFmtId="0" fontId="1" fillId="0" borderId="18" xfId="1" applyFont="1" applyBorder="1" applyAlignment="1">
      <alignment horizontal="center" vertical="center"/>
    </xf>
    <xf numFmtId="0" fontId="1" fillId="0" borderId="19" xfId="1" applyFont="1" applyBorder="1" applyAlignment="1">
      <alignment horizontal="center" vertical="center"/>
    </xf>
    <xf numFmtId="0" fontId="1" fillId="0" borderId="20" xfId="1" applyFont="1" applyBorder="1" applyAlignment="1">
      <alignment horizontal="center" vertical="center"/>
    </xf>
    <xf numFmtId="0" fontId="8" fillId="0" borderId="0" xfId="1" applyFont="1"/>
    <xf numFmtId="0" fontId="0" fillId="0" borderId="0" xfId="0" applyAlignment="1">
      <alignment vertical="top" wrapText="1"/>
    </xf>
    <xf numFmtId="0" fontId="4" fillId="2" borderId="1" xfId="0" applyFont="1" applyFill="1" applyBorder="1" applyAlignment="1" applyProtection="1">
      <alignment horizontal="center" vertical="top" wrapText="1"/>
      <protection locked="0"/>
    </xf>
    <xf numFmtId="170" fontId="0" fillId="0" borderId="0" xfId="0" applyNumberFormat="1"/>
    <xf numFmtId="0" fontId="17" fillId="0" borderId="0" xfId="0" applyFont="1"/>
    <xf numFmtId="0" fontId="17" fillId="0" borderId="0" xfId="0" applyFont="1" applyAlignment="1"/>
    <xf numFmtId="0" fontId="17" fillId="0" borderId="0" xfId="0" quotePrefix="1" applyFont="1"/>
    <xf numFmtId="0" fontId="17" fillId="0" borderId="3" xfId="0" applyFont="1" applyBorder="1"/>
    <xf numFmtId="0" fontId="17" fillId="0" borderId="4" xfId="0" applyFont="1" applyBorder="1"/>
    <xf numFmtId="0" fontId="18" fillId="0" borderId="5" xfId="0" applyFont="1" applyBorder="1" applyAlignment="1">
      <alignment horizontal="center" vertical="center" wrapText="1"/>
    </xf>
    <xf numFmtId="0" fontId="18" fillId="0" borderId="2" xfId="0" applyFont="1" applyBorder="1" applyAlignment="1">
      <alignment horizontal="center" vertical="center"/>
    </xf>
    <xf numFmtId="0" fontId="18" fillId="0" borderId="6" xfId="0" applyFont="1" applyBorder="1" applyAlignment="1">
      <alignment horizontal="left" vertical="center" indent="1"/>
    </xf>
    <xf numFmtId="0" fontId="17" fillId="0" borderId="24" xfId="0" applyFont="1" applyBorder="1" applyAlignment="1">
      <alignment horizontal="center" vertical="center"/>
    </xf>
    <xf numFmtId="167" fontId="17" fillId="0" borderId="25" xfId="0" applyNumberFormat="1" applyFont="1" applyBorder="1" applyAlignment="1">
      <alignment horizontal="center" vertical="center"/>
    </xf>
    <xf numFmtId="0" fontId="17" fillId="0" borderId="26" xfId="0" applyFont="1" applyBorder="1" applyAlignment="1">
      <alignment horizontal="left" vertical="center" indent="1"/>
    </xf>
    <xf numFmtId="0" fontId="17" fillId="0" borderId="0" xfId="0" applyFont="1" applyProtection="1"/>
    <xf numFmtId="0" fontId="17" fillId="0" borderId="0" xfId="0" applyFont="1" applyProtection="1">
      <protection locked="0"/>
    </xf>
    <xf numFmtId="0" fontId="6" fillId="0" borderId="28" xfId="0" applyFont="1" applyBorder="1" applyAlignment="1">
      <alignment vertical="top" wrapText="1"/>
    </xf>
    <xf numFmtId="0" fontId="1" fillId="0" borderId="0" xfId="0" applyFont="1" applyAlignment="1">
      <alignment vertical="top" wrapText="1"/>
    </xf>
    <xf numFmtId="0" fontId="0" fillId="0" borderId="0" xfId="0" applyAlignment="1">
      <alignment vertical="top" wrapText="1"/>
    </xf>
    <xf numFmtId="0" fontId="0" fillId="0" borderId="0" xfId="0" applyAlignment="1">
      <alignment wrapText="1"/>
    </xf>
    <xf numFmtId="0" fontId="4" fillId="0" borderId="0" xfId="0" applyFont="1" applyAlignment="1">
      <alignment vertical="top" wrapText="1"/>
    </xf>
    <xf numFmtId="0" fontId="11" fillId="0" borderId="0" xfId="0" applyFont="1" applyAlignment="1">
      <alignment horizontal="left" vertical="top" wrapText="1"/>
    </xf>
    <xf numFmtId="0" fontId="7" fillId="0" borderId="0" xfId="0" applyFont="1" applyAlignment="1">
      <alignment vertical="top" wrapText="1"/>
    </xf>
    <xf numFmtId="169" fontId="0" fillId="0" borderId="0" xfId="0" applyNumberFormat="1" applyAlignment="1">
      <alignment horizontal="right"/>
    </xf>
    <xf numFmtId="0" fontId="0" fillId="0" borderId="0" xfId="0" applyAlignment="1">
      <alignment horizontal="right"/>
    </xf>
    <xf numFmtId="0" fontId="4" fillId="0" borderId="0" xfId="0" applyFont="1" applyBorder="1" applyAlignment="1">
      <alignment horizontal="right" vertical="top" wrapText="1"/>
    </xf>
    <xf numFmtId="0" fontId="4" fillId="0" borderId="27" xfId="0" applyFont="1" applyBorder="1" applyAlignment="1">
      <alignment horizontal="right" vertical="top" wrapText="1"/>
    </xf>
    <xf numFmtId="0" fontId="6" fillId="0" borderId="28" xfId="0" applyFont="1" applyBorder="1" applyAlignment="1">
      <alignment vertical="top" wrapText="1"/>
    </xf>
    <xf numFmtId="0" fontId="6" fillId="0" borderId="0" xfId="0" applyFont="1" applyBorder="1" applyAlignment="1">
      <alignment vertical="top" wrapText="1"/>
    </xf>
    <xf numFmtId="168" fontId="0" fillId="0" borderId="0" xfId="0" applyNumberFormat="1" applyAlignment="1">
      <alignment horizontal="left"/>
    </xf>
    <xf numFmtId="0" fontId="0" fillId="0" borderId="0" xfId="0" applyAlignment="1">
      <alignment horizontal="left"/>
    </xf>
    <xf numFmtId="168" fontId="0" fillId="0" borderId="0" xfId="0" applyNumberFormat="1" applyAlignment="1"/>
    <xf numFmtId="0" fontId="0" fillId="0" borderId="0" xfId="0" applyAlignment="1"/>
    <xf numFmtId="0" fontId="17" fillId="0" borderId="0" xfId="0" applyFont="1" applyAlignment="1">
      <alignment vertical="top" wrapText="1"/>
    </xf>
    <xf numFmtId="0" fontId="18" fillId="0" borderId="21" xfId="0" applyFont="1" applyBorder="1" applyAlignment="1">
      <alignment horizontal="center" vertical="center"/>
    </xf>
    <xf numFmtId="0" fontId="18" fillId="0" borderId="22" xfId="0" applyFont="1" applyBorder="1" applyAlignment="1">
      <alignment horizontal="center" vertical="center"/>
    </xf>
    <xf numFmtId="0" fontId="18" fillId="0" borderId="23" xfId="0" applyFont="1" applyBorder="1" applyAlignment="1">
      <alignment horizontal="center" vertical="center"/>
    </xf>
    <xf numFmtId="0" fontId="1" fillId="0" borderId="0" xfId="1" applyFont="1" applyAlignment="1">
      <alignment vertical="center" wrapText="1"/>
    </xf>
    <xf numFmtId="0" fontId="10" fillId="0" borderId="7" xfId="1" applyFont="1" applyBorder="1" applyAlignment="1">
      <alignment horizontal="center" vertical="center"/>
    </xf>
    <xf numFmtId="0" fontId="10" fillId="0" borderId="0" xfId="1" applyFont="1" applyBorder="1" applyAlignment="1">
      <alignment horizontal="center" vertical="center"/>
    </xf>
    <xf numFmtId="0" fontId="10" fillId="0" borderId="8" xfId="1" applyFont="1" applyBorder="1" applyAlignment="1">
      <alignment horizontal="center" vertical="center"/>
    </xf>
    <xf numFmtId="0" fontId="17" fillId="0" borderId="0" xfId="0" applyFont="1" applyBorder="1"/>
    <xf numFmtId="0" fontId="18" fillId="0" borderId="0" xfId="0" applyFont="1" applyBorder="1" applyAlignment="1">
      <alignment horizontal="left" vertical="center" indent="1"/>
    </xf>
    <xf numFmtId="0" fontId="17" fillId="0" borderId="0" xfId="0" applyFont="1" applyBorder="1" applyAlignment="1">
      <alignment horizontal="left" vertical="center" indent="1"/>
    </xf>
  </cellXfs>
  <cellStyles count="2">
    <cellStyle name="Normal" xfId="0" builtinId="0"/>
    <cellStyle name="Normal_Example-Assumed" xfId="1"/>
  </cellStyles>
  <dxfs count="29">
    <dxf>
      <border>
        <bottom style="thin">
          <color rgb="FFC0C0C0"/>
        </bottom>
        <vertical/>
        <horizontal/>
      </border>
    </dxf>
    <dxf>
      <border>
        <left/>
        <right/>
        <bottom/>
      </border>
    </dxf>
    <dxf>
      <border>
        <left/>
        <right/>
        <top/>
        <bottom/>
        <vertical/>
        <horizontal/>
      </border>
    </dxf>
    <dxf>
      <border>
        <bottom style="thin">
          <color rgb="FFC0C0C0"/>
        </bottom>
        <vertical/>
        <horizontal/>
      </border>
    </dxf>
    <dxf>
      <border>
        <left/>
        <right/>
        <bottom/>
        <vertical/>
        <horizontal/>
      </border>
    </dxf>
    <dxf>
      <fill>
        <patternFill patternType="lightDown">
          <fgColor theme="6"/>
        </patternFill>
      </fill>
    </dxf>
    <dxf>
      <fill>
        <patternFill patternType="lightDown">
          <fgColor theme="6"/>
        </patternFill>
      </fill>
    </dxf>
    <dxf>
      <fill>
        <patternFill patternType="lightDown">
          <fgColor theme="6"/>
        </patternFill>
      </fill>
    </dxf>
    <dxf>
      <fill>
        <patternFill patternType="lightDown">
          <fgColor theme="6"/>
        </patternFill>
      </fill>
    </dxf>
    <dxf>
      <fill>
        <patternFill patternType="lightDown">
          <fgColor theme="6"/>
        </patternFill>
      </fill>
    </dxf>
    <dxf>
      <font>
        <color rgb="FFFF0000"/>
      </font>
    </dxf>
    <dxf>
      <fill>
        <patternFill patternType="lightDown">
          <fgColor theme="6"/>
        </patternFill>
      </fill>
    </dxf>
    <dxf>
      <fill>
        <patternFill patternType="lightDown">
          <fgColor theme="6"/>
        </patternFill>
      </fill>
    </dxf>
    <dxf>
      <fill>
        <patternFill patternType="lightDown">
          <fgColor theme="6"/>
        </patternFill>
      </fill>
    </dxf>
    <dxf>
      <font>
        <b/>
        <i val="0"/>
        <condense val="0"/>
        <extend val="0"/>
        <color indexed="13"/>
      </font>
      <fill>
        <patternFill>
          <bgColor indexed="10"/>
        </patternFill>
      </fill>
      <border>
        <left style="thin">
          <color indexed="13"/>
        </left>
        <right style="thin">
          <color indexed="13"/>
        </right>
        <top style="thin">
          <color indexed="13"/>
        </top>
        <bottom style="thin">
          <color indexed="13"/>
        </bottom>
      </border>
    </dxf>
    <dxf>
      <fill>
        <patternFill patternType="lightDown">
          <fgColor theme="6"/>
        </patternFill>
      </fill>
    </dxf>
    <dxf>
      <fill>
        <patternFill patternType="lightDown">
          <fgColor theme="6"/>
        </patternFill>
      </fill>
    </dxf>
    <dxf>
      <font>
        <color rgb="FFFF0000"/>
      </font>
    </dxf>
    <dxf>
      <font>
        <b/>
        <i val="0"/>
      </font>
    </dxf>
    <dxf>
      <fill>
        <patternFill patternType="lightDown">
          <fgColor theme="6"/>
        </patternFill>
      </fill>
    </dxf>
    <dxf>
      <font>
        <condense val="0"/>
        <extend val="0"/>
        <color indexed="10"/>
      </font>
    </dxf>
    <dxf>
      <font>
        <b val="0"/>
        <i val="0"/>
        <strike val="0"/>
        <condense val="0"/>
        <extend val="0"/>
        <outline val="0"/>
        <shadow val="0"/>
        <u val="none"/>
        <vertAlign val="baseline"/>
        <sz val="10"/>
        <color auto="1"/>
        <name val="Verdana"/>
        <scheme val="none"/>
      </font>
      <alignment horizontal="general" vertical="bottom" textRotation="0" wrapText="0" indent="0" justifyLastLine="0" shrinkToFit="0" readingOrder="0"/>
    </dxf>
    <dxf>
      <font>
        <b val="0"/>
        <i val="0"/>
        <strike val="0"/>
        <condense val="0"/>
        <extend val="0"/>
        <outline val="0"/>
        <shadow val="0"/>
        <u val="none"/>
        <vertAlign val="baseline"/>
        <sz val="10"/>
        <color auto="1"/>
        <name val="Verdana"/>
        <scheme val="none"/>
      </font>
      <alignment horizontal="center" vertical="bottom" textRotation="0" wrapText="0" indent="0" justifyLastLine="0" shrinkToFit="0" readingOrder="0"/>
    </dxf>
    <dxf>
      <font>
        <b val="0"/>
        <i val="0"/>
        <strike val="0"/>
        <condense val="0"/>
        <extend val="0"/>
        <outline val="0"/>
        <shadow val="0"/>
        <u val="none"/>
        <vertAlign val="baseline"/>
        <sz val="10"/>
        <color auto="1"/>
        <name val="Verdana"/>
        <scheme val="none"/>
      </font>
      <alignment horizontal="center" vertical="bottom" textRotation="0" wrapText="0" indent="0" justifyLastLine="0" shrinkToFit="0" readingOrder="0"/>
    </dxf>
    <dxf>
      <font>
        <b val="0"/>
        <i val="0"/>
        <strike val="0"/>
        <condense val="0"/>
        <extend val="0"/>
        <outline val="0"/>
        <shadow val="0"/>
        <u val="none"/>
        <vertAlign val="baseline"/>
        <sz val="10"/>
        <color auto="1"/>
        <name val="Verdana"/>
        <scheme val="none"/>
      </font>
      <alignment horizontal="center" vertical="bottom" textRotation="0" wrapText="0" indent="0" justifyLastLine="0" shrinkToFit="0" readingOrder="0"/>
    </dxf>
    <dxf>
      <font>
        <b val="0"/>
        <i val="0"/>
        <strike val="0"/>
        <condense val="0"/>
        <extend val="0"/>
        <outline val="0"/>
        <shadow val="0"/>
        <u val="none"/>
        <vertAlign val="baseline"/>
        <sz val="10"/>
        <color auto="1"/>
        <name val="Verdana"/>
        <scheme val="none"/>
      </font>
    </dxf>
    <dxf>
      <font>
        <b val="0"/>
        <i val="0"/>
        <strike val="0"/>
        <condense val="0"/>
        <extend val="0"/>
        <outline val="0"/>
        <shadow val="0"/>
        <u val="none"/>
        <vertAlign val="baseline"/>
        <sz val="10"/>
        <color auto="1"/>
        <name val="Verdana"/>
        <scheme val="none"/>
      </font>
    </dxf>
    <dxf>
      <font>
        <b val="0"/>
        <i val="0"/>
        <strike val="0"/>
        <condense val="0"/>
        <extend val="0"/>
        <outline val="0"/>
        <shadow val="0"/>
        <u val="none"/>
        <vertAlign val="baseline"/>
        <sz val="10"/>
        <color auto="1"/>
        <name val="Verdana"/>
        <scheme val="none"/>
      </font>
      <alignment horizontal="center" vertical="bottom" textRotation="0" wrapText="0" indent="0" justifyLastLine="0" shrinkToFit="0" readingOrder="0"/>
    </dxf>
    <dxf>
      <font>
        <b val="0"/>
        <i val="0"/>
        <strike val="0"/>
        <condense val="0"/>
        <extend val="0"/>
        <outline val="0"/>
        <shadow val="0"/>
        <u val="none"/>
        <vertAlign val="baseline"/>
        <sz val="10"/>
        <color auto="1"/>
        <name val="Verdana"/>
        <scheme val="none"/>
      </font>
      <alignment horizontal="general" vertical="bottom" textRotation="0" wrapText="1" indent="0" justifyLastLine="0" shrinkToFit="0" readingOrder="0"/>
    </dxf>
  </dxfs>
  <tableStyles count="0" defaultTableStyle="TableStyleMedium9" defaultPivotStyle="PivotStyleLight16"/>
  <colors>
    <mruColors>
      <color rgb="FFC0C0C0"/>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editAs="absolute">
    <xdr:from>
      <xdr:col>2</xdr:col>
      <xdr:colOff>2382</xdr:colOff>
      <xdr:row>6</xdr:row>
      <xdr:rowOff>9528</xdr:rowOff>
    </xdr:from>
    <xdr:to>
      <xdr:col>15</xdr:col>
      <xdr:colOff>507207</xdr:colOff>
      <xdr:row>53</xdr:row>
      <xdr:rowOff>168848</xdr:rowOff>
    </xdr:to>
    <xdr:grpSp>
      <xdr:nvGrpSpPr>
        <xdr:cNvPr id="26" name="Group 25"/>
        <xdr:cNvGrpSpPr/>
      </xdr:nvGrpSpPr>
      <xdr:grpSpPr>
        <a:xfrm>
          <a:off x="1631157" y="838203"/>
          <a:ext cx="14392275" cy="9512870"/>
          <a:chOff x="1628775" y="1019175"/>
          <a:chExt cx="14392275" cy="9512870"/>
        </a:xfrm>
      </xdr:grpSpPr>
      <xdr:sp macro="" textlink="Filename">
        <xdr:nvSpPr>
          <xdr:cNvPr id="27" name="Text Box 51" descr="File and sheet name"/>
          <xdr:cNvSpPr txBox="1">
            <a:spLocks noChangeArrowheads="1" noTextEdit="1"/>
          </xdr:cNvSpPr>
        </xdr:nvSpPr>
        <xdr:spPr bwMode="auto">
          <a:xfrm>
            <a:off x="1634143" y="5502944"/>
            <a:ext cx="114179" cy="36720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18288" tIns="0" rIns="18288" bIns="18288" anchor="ctr" upright="1"/>
          <a:lstStyle/>
          <a:p>
            <a:pPr algn="l" rtl="0">
              <a:defRPr sz="1000"/>
            </a:pPr>
            <a:fld id="{FEBBE154-44A4-4EDC-8F6E-91BF8E286EA1}" type="TxLink">
              <a:rPr lang="en-US" sz="500" b="0" i="0" u="none" strike="noStrike" baseline="0">
                <a:solidFill>
                  <a:srgbClr val="000000"/>
                </a:solidFill>
                <a:latin typeface="Verdana"/>
                <a:ea typeface="Verdana"/>
                <a:cs typeface="Verdana"/>
              </a:rPr>
              <a:pPr algn="l" rtl="0">
                <a:defRPr sz="1000"/>
              </a:pPr>
              <a:t>C:\MyFiles\pw_production\d0235149\[Survey-assumed.xlsx]Sheet</a:t>
            </a:fld>
            <a:endParaRPr lang="en-US"/>
          </a:p>
        </xdr:txBody>
      </xdr:sp>
      <xdr:sp macro="" textlink="Time">
        <xdr:nvSpPr>
          <xdr:cNvPr id="28" name="Text Box 52" descr="Date and time"/>
          <xdr:cNvSpPr txBox="1">
            <a:spLocks noChangeArrowheads="1" noTextEdit="1"/>
          </xdr:cNvSpPr>
        </xdr:nvSpPr>
        <xdr:spPr bwMode="auto">
          <a:xfrm>
            <a:off x="1634099" y="9771158"/>
            <a:ext cx="118613" cy="7266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18288" tIns="18288" rIns="18288" bIns="0" anchor="ctr" anchorCtr="0" upright="1"/>
          <a:lstStyle/>
          <a:p>
            <a:pPr algn="l" rtl="0">
              <a:defRPr sz="1000"/>
            </a:pPr>
            <a:fld id="{629E1E69-8ACD-402B-8714-9D4706C126C6}" type="TxLink">
              <a:rPr lang="en-US" sz="500" b="0" i="0" u="none" strike="noStrike" baseline="0">
                <a:solidFill>
                  <a:srgbClr val="000000"/>
                </a:solidFill>
                <a:latin typeface="Verdana"/>
                <a:ea typeface="Verdana"/>
                <a:cs typeface="Verdana"/>
              </a:rPr>
              <a:pPr algn="l" rtl="0">
                <a:defRPr sz="1000"/>
              </a:pPr>
              <a:t>15-Jun-2015 1:30 PM</a:t>
            </a:fld>
            <a:endParaRPr lang="en-US" sz="500"/>
          </a:p>
        </xdr:txBody>
      </xdr:sp>
      <xdr:sp macro="" textlink="Designed">
        <xdr:nvSpPr>
          <xdr:cNvPr id="29" name="Text Box 53"/>
          <xdr:cNvSpPr txBox="1">
            <a:spLocks noChangeArrowheads="1" noTextEdit="1"/>
          </xdr:cNvSpPr>
        </xdr:nvSpPr>
        <xdr:spPr bwMode="auto">
          <a:xfrm>
            <a:off x="1634100" y="3649669"/>
            <a:ext cx="114179" cy="11874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0" cap="rnd">
                <a:solidFill>
                  <a:srgbClr xmlns:mc="http://schemas.openxmlformats.org/markup-compatibility/2006" val="FF0000" mc:Ignorable="a14" a14:legacySpreadsheetColorIndex="10"/>
                </a:solidFill>
                <a:prstDash val="sysDot"/>
                <a:miter lim="800000"/>
                <a:headEnd/>
                <a:tailEnd/>
              </a14:hiddenLine>
            </a:ext>
          </a:extLst>
        </xdr:spPr>
        <xdr:txBody>
          <a:bodyPr vertOverflow="clip" vert="vert270" wrap="square" lIns="27432" tIns="18288" rIns="27432" bIns="18288" anchor="ctr" upright="1"/>
          <a:lstStyle/>
          <a:p>
            <a:pPr algn="ctr" rtl="0">
              <a:defRPr sz="1000"/>
            </a:pPr>
            <a:fld id="{33C5D6D3-D6E5-47FC-AF24-283FCF6F92B8}" type="TxLink">
              <a:rPr lang="en-US" sz="600" b="0" i="1" u="none" strike="noStrike" baseline="0">
                <a:solidFill>
                  <a:srgbClr val="000000"/>
                </a:solidFill>
                <a:latin typeface="Verdana"/>
                <a:ea typeface="Verdana"/>
                <a:cs typeface="Verdana"/>
              </a:rPr>
              <a:pPr algn="ctr" rtl="0">
                <a:defRPr sz="1000"/>
              </a:pPr>
              <a:t>A. Designer</a:t>
            </a:fld>
            <a:endParaRPr lang="en-US"/>
          </a:p>
        </xdr:txBody>
      </xdr:sp>
      <xdr:sp macro="" textlink="Designed_date">
        <xdr:nvSpPr>
          <xdr:cNvPr id="30" name="Text Box 54" descr="Designed date"/>
          <xdr:cNvSpPr txBox="1">
            <a:spLocks noChangeArrowheads="1" noTextEdit="1"/>
          </xdr:cNvSpPr>
        </xdr:nvSpPr>
        <xdr:spPr bwMode="auto">
          <a:xfrm>
            <a:off x="1634100" y="3227294"/>
            <a:ext cx="114179" cy="3680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0" cap="rnd">
                <a:solidFill>
                  <a:srgbClr xmlns:mc="http://schemas.openxmlformats.org/markup-compatibility/2006" val="FF0000" mc:Ignorable="a14" a14:legacySpreadsheetColorIndex="10"/>
                </a:solidFill>
                <a:prstDash val="sysDot"/>
                <a:miter lim="800000"/>
                <a:headEnd/>
                <a:tailEnd/>
              </a14:hiddenLine>
            </a:ext>
          </a:extLst>
        </xdr:spPr>
        <xdr:txBody>
          <a:bodyPr vertOverflow="clip" vert="vert270" wrap="square" lIns="27432" tIns="18288" rIns="27432" bIns="0" anchor="ctr" upright="1"/>
          <a:lstStyle/>
          <a:p>
            <a:pPr algn="r" rtl="0">
              <a:defRPr sz="1000"/>
            </a:pPr>
            <a:fld id="{747B33CF-3CF9-43DC-B6B6-EE31CADA4FC5}" type="TxLink">
              <a:rPr lang="en-US" sz="600" b="0" i="1" u="none" strike="noStrike" baseline="0">
                <a:solidFill>
                  <a:srgbClr val="000000"/>
                </a:solidFill>
                <a:latin typeface="Verdana"/>
                <a:ea typeface="Verdana"/>
                <a:cs typeface="Verdana"/>
              </a:rPr>
              <a:pPr algn="r" rtl="0">
                <a:defRPr sz="1000"/>
              </a:pPr>
              <a:t>--/----</a:t>
            </a:fld>
            <a:endParaRPr lang="en-US"/>
          </a:p>
        </xdr:txBody>
      </xdr:sp>
      <xdr:sp macro="" textlink="Checked">
        <xdr:nvSpPr>
          <xdr:cNvPr id="31" name="Text Box 55" descr="Checker name"/>
          <xdr:cNvSpPr txBox="1">
            <a:spLocks noChangeArrowheads="1" noTextEdit="1"/>
          </xdr:cNvSpPr>
        </xdr:nvSpPr>
        <xdr:spPr bwMode="auto">
          <a:xfrm>
            <a:off x="1634100" y="1498984"/>
            <a:ext cx="114179" cy="11812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0" cap="rnd">
                <a:solidFill>
                  <a:srgbClr xmlns:mc="http://schemas.openxmlformats.org/markup-compatibility/2006" val="FF0000" mc:Ignorable="a14" a14:legacySpreadsheetColorIndex="10"/>
                </a:solidFill>
                <a:prstDash val="sysDot"/>
                <a:miter lim="800000"/>
                <a:headEnd/>
                <a:tailEnd/>
              </a14:hiddenLine>
            </a:ext>
          </a:extLst>
        </xdr:spPr>
        <xdr:txBody>
          <a:bodyPr vertOverflow="clip" vert="vert270" wrap="square" lIns="27432" tIns="18288" rIns="27432" bIns="18288" anchor="ctr" upright="1"/>
          <a:lstStyle/>
          <a:p>
            <a:pPr algn="ctr" rtl="0">
              <a:defRPr sz="1000"/>
            </a:pPr>
            <a:fld id="{5998E966-5493-4CB2-9EEC-CB7DD0DEE71E}" type="TxLink">
              <a:rPr lang="en-US" sz="600" b="0" i="1" u="none" strike="noStrike" baseline="0">
                <a:solidFill>
                  <a:srgbClr val="000000"/>
                </a:solidFill>
                <a:latin typeface="Verdana"/>
                <a:ea typeface="Verdana"/>
                <a:cs typeface="Verdana"/>
              </a:rPr>
              <a:pPr algn="ctr" rtl="0">
                <a:defRPr sz="1000"/>
              </a:pPr>
              <a:t>D. Checker</a:t>
            </a:fld>
            <a:endParaRPr lang="en-US"/>
          </a:p>
        </xdr:txBody>
      </xdr:sp>
      <xdr:sp macro="" textlink="Checked_date">
        <xdr:nvSpPr>
          <xdr:cNvPr id="32" name="Text Box 56" descr="Checked date"/>
          <xdr:cNvSpPr txBox="1">
            <a:spLocks noChangeArrowheads="1" noTextEdit="1"/>
          </xdr:cNvSpPr>
        </xdr:nvSpPr>
        <xdr:spPr bwMode="auto">
          <a:xfrm>
            <a:off x="1634100" y="1021549"/>
            <a:ext cx="114179" cy="3647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0" cap="rnd">
                <a:solidFill>
                  <a:srgbClr xmlns:mc="http://schemas.openxmlformats.org/markup-compatibility/2006" val="FF0000" mc:Ignorable="a14" a14:legacySpreadsheetColorIndex="10"/>
                </a:solidFill>
                <a:prstDash val="sysDot"/>
                <a:miter lim="800000"/>
                <a:headEnd/>
                <a:tailEnd/>
              </a14:hiddenLine>
            </a:ext>
          </a:extLst>
        </xdr:spPr>
        <xdr:txBody>
          <a:bodyPr vertOverflow="clip" vert="vert270" wrap="square" lIns="27432" tIns="18288" rIns="27432" bIns="0" anchor="ctr" upright="1"/>
          <a:lstStyle/>
          <a:p>
            <a:pPr algn="r" rtl="0">
              <a:defRPr sz="1000"/>
            </a:pPr>
            <a:fld id="{DD965F39-68CD-4FB7-953E-0AB188E2620E}" type="TxLink">
              <a:rPr lang="en-US" sz="600" b="0" i="1" u="none" strike="noStrike" baseline="0">
                <a:solidFill>
                  <a:srgbClr val="000000"/>
                </a:solidFill>
                <a:latin typeface="Verdana"/>
                <a:ea typeface="Verdana"/>
                <a:cs typeface="Verdana"/>
              </a:rPr>
              <a:pPr algn="r" rtl="0">
                <a:defRPr sz="1000"/>
              </a:pPr>
              <a:t>--/----</a:t>
            </a:fld>
            <a:endParaRPr lang="en-US"/>
          </a:p>
        </xdr:txBody>
      </xdr:sp>
      <xdr:sp macro="" textlink="">
        <xdr:nvSpPr>
          <xdr:cNvPr id="33" name="Text Box 57" descr="Designed by:"/>
          <xdr:cNvSpPr txBox="1">
            <a:spLocks noChangeArrowheads="1"/>
          </xdr:cNvSpPr>
        </xdr:nvSpPr>
        <xdr:spPr bwMode="auto">
          <a:xfrm>
            <a:off x="1634100" y="4869223"/>
            <a:ext cx="114179" cy="55009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0" rIns="27432" bIns="18288" anchor="ctr" upright="1"/>
          <a:lstStyle/>
          <a:p>
            <a:pPr algn="l" rtl="0">
              <a:defRPr sz="1000"/>
            </a:pPr>
            <a:r>
              <a:rPr lang="en-US" sz="600" b="0" i="0" u="none" strike="noStrike" baseline="0">
                <a:solidFill>
                  <a:srgbClr val="000000"/>
                </a:solidFill>
                <a:latin typeface="Verdana"/>
                <a:ea typeface="Verdana"/>
                <a:cs typeface="Verdana"/>
              </a:rPr>
              <a:t>Designed by:</a:t>
            </a:r>
            <a:endParaRPr lang="en-US"/>
          </a:p>
        </xdr:txBody>
      </xdr:sp>
      <xdr:sp macro="" textlink="">
        <xdr:nvSpPr>
          <xdr:cNvPr id="34" name="Text Box 58" descr="Checked by:"/>
          <xdr:cNvSpPr txBox="1">
            <a:spLocks noChangeArrowheads="1"/>
          </xdr:cNvSpPr>
        </xdr:nvSpPr>
        <xdr:spPr bwMode="auto">
          <a:xfrm>
            <a:off x="1634100" y="2666732"/>
            <a:ext cx="118613" cy="547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0" rIns="27432" bIns="18288" anchor="ctr" upright="1"/>
          <a:lstStyle/>
          <a:p>
            <a:pPr algn="l" rtl="0">
              <a:defRPr sz="1000"/>
            </a:pPr>
            <a:r>
              <a:rPr lang="en-US" sz="600" b="0" i="0" u="none" strike="noStrike" baseline="0">
                <a:solidFill>
                  <a:srgbClr val="000000"/>
                </a:solidFill>
                <a:latin typeface="Verdana"/>
                <a:ea typeface="Verdana"/>
                <a:cs typeface="Verdana"/>
              </a:rPr>
              <a:t>Checked by:</a:t>
            </a:r>
            <a:endParaRPr lang="en-US"/>
          </a:p>
        </xdr:txBody>
      </xdr:sp>
      <xdr:sp macro="" textlink="">
        <xdr:nvSpPr>
          <xdr:cNvPr id="35" name="Rectangle 34"/>
          <xdr:cNvSpPr>
            <a:spLocks noChangeArrowheads="1"/>
          </xdr:cNvSpPr>
        </xdr:nvSpPr>
        <xdr:spPr bwMode="auto">
          <a:xfrm>
            <a:off x="1629348" y="1019175"/>
            <a:ext cx="118613" cy="9509786"/>
          </a:xfrm>
          <a:prstGeom prst="rect">
            <a:avLst/>
          </a:prstGeom>
          <a:noFill/>
          <a:ln w="317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sp macro="" textlink="">
        <xdr:nvSpPr>
          <xdr:cNvPr id="36" name="Line 60"/>
          <xdr:cNvSpPr>
            <a:spLocks noChangeAspect="1" noChangeShapeType="1"/>
          </xdr:cNvSpPr>
        </xdr:nvSpPr>
        <xdr:spPr bwMode="auto">
          <a:xfrm>
            <a:off x="1628775" y="3219931"/>
            <a:ext cx="117741"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7" name="Line 61"/>
          <xdr:cNvSpPr>
            <a:spLocks noChangeAspect="1" noChangeShapeType="1"/>
          </xdr:cNvSpPr>
        </xdr:nvSpPr>
        <xdr:spPr bwMode="auto">
          <a:xfrm>
            <a:off x="1631723" y="5415373"/>
            <a:ext cx="118613"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8" name="Rectangle 66" descr="Sheet border&#10;10.4&quot; x 15.85&quot;"/>
          <xdr:cNvSpPr>
            <a:spLocks noChangeArrowheads="1"/>
          </xdr:cNvSpPr>
        </xdr:nvSpPr>
        <xdr:spPr bwMode="auto">
          <a:xfrm>
            <a:off x="1751187" y="1022259"/>
            <a:ext cx="14268869" cy="9509786"/>
          </a:xfrm>
          <a:prstGeom prst="rect">
            <a:avLst/>
          </a:prstGeom>
          <a:noFill/>
          <a:ln w="19050">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sp macro="" textlink="">
        <xdr:nvSpPr>
          <xdr:cNvPr id="39" name="Rectangle 49"/>
          <xdr:cNvSpPr>
            <a:spLocks noChangeArrowheads="1"/>
          </xdr:cNvSpPr>
        </xdr:nvSpPr>
        <xdr:spPr bwMode="auto">
          <a:xfrm>
            <a:off x="14188911" y="1026068"/>
            <a:ext cx="1826387" cy="362737"/>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54864" tIns="45720" rIns="91440" bIns="45720" anchor="t" upright="1"/>
          <a:lstStyle/>
          <a:p>
            <a:pPr algn="l" rtl="0">
              <a:defRPr sz="1000"/>
            </a:pPr>
            <a:r>
              <a:rPr lang="en-US" sz="600" b="0" i="0" u="none" strike="noStrike" baseline="0">
                <a:solidFill>
                  <a:srgbClr val="000000"/>
                </a:solidFill>
                <a:latin typeface="Verdana"/>
                <a:ea typeface="Verdana"/>
                <a:cs typeface="Verdana"/>
              </a:rPr>
              <a:t>STATE                PROJECT</a:t>
            </a:r>
            <a:endParaRPr lang="en-US"/>
          </a:p>
        </xdr:txBody>
      </xdr:sp>
      <xdr:sp macro="" textlink="Sheet.number">
        <xdr:nvSpPr>
          <xdr:cNvPr id="40" name="Text Box 50"/>
          <xdr:cNvSpPr txBox="1">
            <a:spLocks noChangeArrowheads="1" noTextEdit="1"/>
          </xdr:cNvSpPr>
        </xdr:nvSpPr>
        <xdr:spPr bwMode="auto">
          <a:xfrm>
            <a:off x="15653488" y="1214988"/>
            <a:ext cx="364185" cy="18307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0">
                <a:solidFill>
                  <a:srgbClr xmlns:mc="http://schemas.openxmlformats.org/markup-compatibility/2006" val="000000" mc:Ignorable="a14" a14:legacySpreadsheetColorIndex="64"/>
                </a:solidFill>
                <a:miter lim="800000"/>
                <a:headEnd/>
                <a:tailEnd/>
              </a14:hiddenLine>
            </a:ext>
          </a:extLst>
        </xdr:spPr>
        <xdr:txBody>
          <a:bodyPr vertOverflow="overflow" horzOverflow="overflow" wrap="square" lIns="0" tIns="0" rIns="0" bIns="0" anchor="ctr" anchorCtr="1" upright="1"/>
          <a:lstStyle/>
          <a:p>
            <a:pPr algn="ctr" rtl="0">
              <a:defRPr sz="1000"/>
            </a:pPr>
            <a:fld id="{87DB8F5E-74CF-4B24-A0D8-39D37F837B93}" type="TxLink">
              <a:rPr lang="en-US" sz="600" b="0" i="0" u="none" strike="noStrike" baseline="0">
                <a:solidFill>
                  <a:srgbClr val="000000"/>
                </a:solidFill>
                <a:latin typeface="Verdana"/>
                <a:ea typeface="Verdana"/>
                <a:cs typeface="Verdana"/>
              </a:rPr>
              <a:pPr algn="ctr" rtl="0">
                <a:defRPr sz="1000"/>
              </a:pPr>
              <a:t>D.10</a:t>
            </a:fld>
            <a:endParaRPr lang="en-US"/>
          </a:p>
        </xdr:txBody>
      </xdr:sp>
      <xdr:sp macro="" textlink="">
        <xdr:nvSpPr>
          <xdr:cNvPr id="41" name="Line 62"/>
          <xdr:cNvSpPr>
            <a:spLocks noChangeAspect="1" noChangeShapeType="1"/>
          </xdr:cNvSpPr>
        </xdr:nvSpPr>
        <xdr:spPr bwMode="auto">
          <a:xfrm flipV="1">
            <a:off x="15653488" y="1023273"/>
            <a:ext cx="0" cy="362737"/>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42" name="Line 63"/>
          <xdr:cNvSpPr>
            <a:spLocks noChangeAspect="1" noChangeShapeType="1"/>
          </xdr:cNvSpPr>
        </xdr:nvSpPr>
        <xdr:spPr bwMode="auto">
          <a:xfrm flipV="1">
            <a:off x="14564403" y="1023273"/>
            <a:ext cx="0" cy="362737"/>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43" name="Text Box 65"/>
          <xdr:cNvSpPr txBox="1">
            <a:spLocks noChangeArrowheads="1"/>
          </xdr:cNvSpPr>
        </xdr:nvSpPr>
        <xdr:spPr bwMode="auto">
          <a:xfrm>
            <a:off x="15649680" y="1028451"/>
            <a:ext cx="365618" cy="183077"/>
          </a:xfrm>
          <a:prstGeom prst="rect">
            <a:avLst/>
          </a:prstGeom>
          <a:solidFill>
            <a:srgbClr xmlns:mc="http://schemas.openxmlformats.org/markup-compatibility/2006" xmlns:a14="http://schemas.microsoft.com/office/drawing/2010/main" val="FFFFFF" mc:Ignorable="a14" a14:legacySpreadsheetColorIndex="9">
              <a:alpha val="0"/>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overflow" horzOverflow="overflow" wrap="square" lIns="0" tIns="0" rIns="0" bIns="0" anchor="ctr" anchorCtr="1" upright="1"/>
          <a:lstStyle/>
          <a:p>
            <a:pPr algn="ctr" rtl="0">
              <a:defRPr sz="1000"/>
            </a:pPr>
            <a:r>
              <a:rPr lang="en-US" sz="600" b="0" i="0" u="none" strike="noStrike" baseline="0">
                <a:solidFill>
                  <a:srgbClr val="000000"/>
                </a:solidFill>
                <a:latin typeface="Verdana"/>
                <a:ea typeface="Verdana"/>
                <a:cs typeface="Verdana"/>
              </a:rPr>
              <a:t>SHEET NUMBER</a:t>
            </a:r>
            <a:endParaRPr lang="en-US"/>
          </a:p>
        </xdr:txBody>
      </xdr:sp>
      <xdr:sp macro="" textlink="">
        <xdr:nvSpPr>
          <xdr:cNvPr id="44" name="Line 67"/>
          <xdr:cNvSpPr>
            <a:spLocks noChangeAspect="1" noChangeShapeType="1"/>
          </xdr:cNvSpPr>
        </xdr:nvSpPr>
        <xdr:spPr bwMode="auto">
          <a:xfrm>
            <a:off x="14187007" y="1210070"/>
            <a:ext cx="1828291" cy="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Project">
        <xdr:nvSpPr>
          <xdr:cNvPr id="45" name="Text Box 68"/>
          <xdr:cNvSpPr txBox="1">
            <a:spLocks noChangeArrowheads="1" noTextEdit="1"/>
          </xdr:cNvSpPr>
        </xdr:nvSpPr>
        <xdr:spPr bwMode="auto">
          <a:xfrm>
            <a:off x="14564367" y="1216419"/>
            <a:ext cx="1094250" cy="18307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0">
                <a:solidFill>
                  <a:srgbClr xmlns:mc="http://schemas.openxmlformats.org/markup-compatibility/2006" val="000000" mc:Ignorable="a14" a14:legacySpreadsheetColorIndex="64"/>
                </a:solidFill>
                <a:miter lim="800000"/>
                <a:headEnd/>
                <a:tailEnd/>
              </a14:hiddenLine>
            </a:ext>
          </a:extLst>
        </xdr:spPr>
        <xdr:txBody>
          <a:bodyPr vertOverflow="overflow" horzOverflow="overflow" wrap="square" lIns="0" tIns="0" rIns="0" bIns="0" anchor="ctr" anchorCtr="1" upright="1"/>
          <a:lstStyle/>
          <a:p>
            <a:pPr algn="ctr" rtl="0">
              <a:defRPr sz="1000"/>
            </a:pPr>
            <a:fld id="{6D274A7A-972A-431D-AB47-559E6EC38306}" type="TxLink">
              <a:rPr lang="en-US" sz="600" b="0" i="0" u="none" strike="noStrike" baseline="0">
                <a:solidFill>
                  <a:srgbClr val="000000"/>
                </a:solidFill>
                <a:latin typeface="Verdana"/>
                <a:ea typeface="Verdana"/>
                <a:cs typeface="Verdana"/>
              </a:rPr>
              <a:pPr algn="ctr" rtl="0">
                <a:defRPr sz="1000"/>
              </a:pPr>
              <a:t>PRA-CRMO 10(2)</a:t>
            </a:fld>
            <a:endParaRPr lang="en-US"/>
          </a:p>
        </xdr:txBody>
      </xdr:sp>
      <xdr:sp macro="" textlink="State">
        <xdr:nvSpPr>
          <xdr:cNvPr id="46" name="Text Box 69"/>
          <xdr:cNvSpPr txBox="1">
            <a:spLocks noChangeArrowheads="1" noTextEdit="1"/>
          </xdr:cNvSpPr>
        </xdr:nvSpPr>
        <xdr:spPr bwMode="auto">
          <a:xfrm>
            <a:off x="14191181" y="1214988"/>
            <a:ext cx="365680" cy="18307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0">
                <a:solidFill>
                  <a:srgbClr xmlns:mc="http://schemas.openxmlformats.org/markup-compatibility/2006" val="000000" mc:Ignorable="a14" a14:legacySpreadsheetColorIndex="64"/>
                </a:solidFill>
                <a:miter lim="800000"/>
                <a:headEnd/>
                <a:tailEnd/>
              </a14:hiddenLine>
            </a:ext>
          </a:extLst>
        </xdr:spPr>
        <xdr:txBody>
          <a:bodyPr vertOverflow="overflow" horzOverflow="overflow" wrap="square" lIns="0" tIns="0" rIns="0" bIns="0" anchor="ctr" anchorCtr="1" upright="1"/>
          <a:lstStyle/>
          <a:p>
            <a:pPr algn="ctr" rtl="0">
              <a:defRPr sz="1000"/>
            </a:pPr>
            <a:fld id="{B3FE41DD-6A09-4C3D-B013-3C2510C42307}" type="TxLink">
              <a:rPr lang="en-US" sz="600" b="0" i="0" u="none" strike="noStrike" baseline="0">
                <a:solidFill>
                  <a:srgbClr val="000000"/>
                </a:solidFill>
                <a:latin typeface="Verdana"/>
                <a:ea typeface="Verdana"/>
                <a:cs typeface="Verdana"/>
              </a:rPr>
              <a:pPr algn="ctr" rtl="0">
                <a:defRPr sz="1000"/>
              </a:pPr>
              <a:t>ID</a:t>
            </a:fld>
            <a:endParaRPr lang="en-US"/>
          </a:p>
        </xdr:txBody>
      </xdr:sp>
      <xdr:sp macro="" textlink="NPS.Num">
        <xdr:nvSpPr>
          <xdr:cNvPr id="47" name="Text Box 68"/>
          <xdr:cNvSpPr txBox="1">
            <a:spLocks noChangeArrowheads="1" noTextEdit="1"/>
          </xdr:cNvSpPr>
        </xdr:nvSpPr>
        <xdr:spPr bwMode="auto">
          <a:xfrm>
            <a:off x="14192586" y="1392010"/>
            <a:ext cx="1825087" cy="22534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0">
                <a:solidFill>
                  <a:srgbClr xmlns:mc="http://schemas.openxmlformats.org/markup-compatibility/2006" val="000000" mc:Ignorable="a14" a14:legacySpreadsheetColorIndex="64"/>
                </a:solidFill>
                <a:miter lim="800000"/>
                <a:headEnd/>
                <a:tailEnd/>
              </a14:hiddenLine>
            </a:ext>
          </a:extLst>
        </xdr:spPr>
        <xdr:txBody>
          <a:bodyPr vertOverflow="overflow" horzOverflow="overflow" wrap="square" lIns="0" tIns="0" rIns="0" bIns="0" anchor="ctr" anchorCtr="1" upright="1"/>
          <a:lstStyle/>
          <a:p>
            <a:pPr algn="ctr" rtl="0">
              <a:defRPr sz="1000"/>
            </a:pPr>
            <a:fld id="{7C596158-4B61-4AF9-9247-297E131E6BCF}" type="TxLink">
              <a:rPr lang="en-US" sz="600" b="0" i="0" u="none" strike="noStrike" baseline="0">
                <a:solidFill>
                  <a:srgbClr val="000000"/>
                </a:solidFill>
                <a:latin typeface="Verdana"/>
                <a:ea typeface="Verdana"/>
                <a:cs typeface="Verdana"/>
              </a:rPr>
              <a:pPr algn="ctr" rtl="0">
                <a:defRPr sz="1000"/>
              </a:pPr>
              <a:t> </a:t>
            </a:fld>
            <a:endParaRPr lang="en-US" sz="600"/>
          </a:p>
        </xdr:txBody>
      </xdr:sp>
      <xdr:sp macro="" textlink="Title" fLocksText="0">
        <xdr:nvSpPr>
          <xdr:cNvPr id="48" name="Rectangle 135"/>
          <xdr:cNvSpPr>
            <a:spLocks noChangeArrowheads="1" noTextEdit="1"/>
          </xdr:cNvSpPr>
        </xdr:nvSpPr>
        <xdr:spPr bwMode="auto">
          <a:xfrm>
            <a:off x="12363450" y="9615488"/>
            <a:ext cx="3657600" cy="914400"/>
          </a:xfrm>
          <a:prstGeom prst="rect">
            <a:avLst/>
          </a:prstGeom>
          <a:solidFill>
            <a:srgbClr val="FFFFFF"/>
          </a:solidFill>
          <a:ln w="15875">
            <a:solidFill>
              <a:srgbClr val="000000"/>
            </a:solidFill>
            <a:miter lim="800000"/>
            <a:headEnd/>
            <a:tailEnd/>
          </a:ln>
        </xdr:spPr>
        <xdr:txBody>
          <a:bodyPr vertOverflow="clip" wrap="square" lIns="45720" tIns="27432" rIns="45720" bIns="27432" anchor="ctr" upright="1"/>
          <a:lstStyle/>
          <a:p>
            <a:pPr algn="ctr" rtl="0">
              <a:defRPr sz="1000"/>
            </a:pPr>
            <a:fld id="{E2DC87A8-F3B8-425A-A0A2-C60B58E14F7A}" type="TxLink">
              <a:rPr lang="en-US" sz="1600" b="1" i="0" u="none" strike="noStrike" baseline="0">
                <a:solidFill>
                  <a:srgbClr val="000000"/>
                </a:solidFill>
                <a:latin typeface="Verdana"/>
              </a:rPr>
              <a:pPr algn="ctr" rtl="0">
                <a:defRPr sz="1000"/>
              </a:pPr>
              <a:t>SURVEY CONTROL</a:t>
            </a:fld>
            <a:endParaRPr lang="en-US" sz="1600" b="1" i="0" u="none" strike="noStrike" baseline="0">
              <a:solidFill>
                <a:srgbClr val="000000"/>
              </a:solidFill>
              <a:latin typeface="Verdana"/>
            </a:endParaRPr>
          </a:p>
        </xdr:txBody>
      </xdr:sp>
      <xdr:sp macro="" textlink="Totals">
        <xdr:nvSpPr>
          <xdr:cNvPr id="49" name="Text Box 144"/>
          <xdr:cNvSpPr txBox="1">
            <a:spLocks noChangeArrowheads="1" noTextEdit="1"/>
          </xdr:cNvSpPr>
        </xdr:nvSpPr>
        <xdr:spPr bwMode="auto">
          <a:xfrm>
            <a:off x="13325475" y="10301288"/>
            <a:ext cx="1828800" cy="180975"/>
          </a:xfrm>
          <a:prstGeom prst="rect">
            <a:avLst/>
          </a:prstGeom>
          <a:noFill/>
          <a:ln w="9525">
            <a:noFill/>
            <a:miter lim="800000"/>
            <a:headEnd/>
            <a:tailEnd/>
          </a:ln>
        </xdr:spPr>
        <xdr:txBody>
          <a:bodyPr vertOverflow="clip" wrap="square" lIns="36576" tIns="22860" rIns="36576" bIns="22860" anchor="ctr" upright="1"/>
          <a:lstStyle/>
          <a:p>
            <a:pPr algn="ctr" rtl="0">
              <a:defRPr sz="1000"/>
            </a:pPr>
            <a:fld id="{2855ECEE-022C-4EFE-84BD-15F1F91F21D2}" type="TxLink">
              <a:rPr lang="en-US" sz="1200" b="0" i="0" u="none" strike="noStrike" baseline="0">
                <a:solidFill>
                  <a:srgbClr val="000000"/>
                </a:solidFill>
                <a:latin typeface="Verdana"/>
                <a:ea typeface="Verdana"/>
                <a:cs typeface="Verdana"/>
              </a:rPr>
              <a:pPr algn="ctr" rtl="0">
                <a:defRPr sz="1000"/>
              </a:pPr>
              <a:t>Sheet 1 of 2</a:t>
            </a:fld>
            <a:endParaRPr lang="en-US" sz="1200" b="0" i="0" u="none" strike="noStrike" baseline="0">
              <a:solidFill>
                <a:srgbClr val="000000"/>
              </a:solidFill>
              <a:latin typeface="Verdana"/>
            </a:endParaRPr>
          </a:p>
        </xdr:txBody>
      </xdr:sp>
    </xdr:grpSp>
    <xdr:clientData/>
  </xdr:twoCellAnchor>
</xdr:wsDr>
</file>

<file path=xl/tables/table1.xml><?xml version="1.0" encoding="utf-8"?>
<table xmlns="http://schemas.openxmlformats.org/spreadsheetml/2006/main" id="1" name="Sheet.Names" displayName="Sheet.Names" ref="B28:G48" totalsRowShown="0" headerRowDxfId="28" dataDxfId="27">
  <autoFilter ref="B28:G48"/>
  <tableColumns count="6">
    <tableColumn id="1" name="Worksheet Name" dataDxfId="26">
      <calculatedColumnFormula>Base&amp;IF(ROW(B29)-ROW(B$28)&gt;1," ("&amp;ROW(B29)-ROW(B$28)&amp;")","")</calculatedColumnFormula>
    </tableColumn>
    <tableColumn id="2" name="Sheet" dataDxfId="25">
      <calculatedColumnFormula>IF(ISREF(INDIRECT("'"&amp;B29&amp;"'!A1")),LEFT(Sheet,FIND(".",Sheet)-1)&amp;"."&amp;F29,"Undefined")</calculatedColumnFormula>
    </tableColumn>
    <tableColumn id="3" name="Header1 row" dataDxfId="24">
      <calculatedColumnFormula>IFERROR(IF(AND(OFFSET(E29,-1,0)&lt;&gt;FALSE(),OFFSET(E29,-1,0)+Table.rows&lt;=Data.rows),OFFSET(E29,-1,0)+Table.rows),Start.Row)</calculatedColumnFormula>
    </tableColumn>
    <tableColumn id="4" name="Header2 row" dataDxfId="23">
      <calculatedColumnFormula>IF(AND(D29&lt;&gt;FALSE(),D29+Table.rows&lt;=Data.rows),D29+Table.rows)</calculatedColumnFormula>
    </tableColumn>
    <tableColumn id="5" name="Sheet Number" dataDxfId="22">
      <calculatedColumnFormula>IFERROR(OFFSET(F29,-1,0)+IF(ISREF(INDIRECT("'"&amp;B29&amp;"'!A1")),1,0),VALUE(REPLACE(Sheet,1,FIND(".",Sheet),"")))</calculatedColumnFormula>
    </tableColumn>
    <tableColumn id="6" name="Notes" dataDxfId="21">
      <calculatedColumnFormula>IF(C29="Undefined",IF(ISNUMBER(D29),"&lt;= Add sheet",""),IF(ISNUMBER(D29),"OK","&lt;Delete"))</calculatedColumnFormula>
    </tableColumn>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3"/>
  <sheetViews>
    <sheetView showGridLines="0" showRowColHeaders="0" tabSelected="1" workbookViewId="0">
      <selection activeCell="C8" sqref="C8"/>
    </sheetView>
  </sheetViews>
  <sheetFormatPr defaultColWidth="0" defaultRowHeight="10.5" zeroHeight="1" x14ac:dyDescent="0.15"/>
  <cols>
    <col min="1" max="1" width="5.7109375" customWidth="1"/>
    <col min="2" max="2" width="14.7109375" customWidth="1"/>
    <col min="3" max="3" width="30.7109375" customWidth="1"/>
    <col min="4" max="4" width="20.7109375" customWidth="1"/>
    <col min="5" max="6" width="10.7109375" customWidth="1"/>
    <col min="7" max="7" width="20" bestFit="1" customWidth="1"/>
    <col min="8" max="8" width="10.85546875" customWidth="1"/>
    <col min="9" max="9" width="13.28515625" hidden="1" customWidth="1"/>
    <col min="10" max="10" width="13.140625" hidden="1" customWidth="1"/>
    <col min="11" max="11" width="9.140625" hidden="1" customWidth="1"/>
    <col min="12" max="12" width="10.140625" hidden="1" customWidth="1"/>
    <col min="13" max="13" width="10.42578125" hidden="1" customWidth="1"/>
    <col min="14" max="16384" width="9.140625" hidden="1"/>
  </cols>
  <sheetData>
    <row r="1" spans="1:7" x14ac:dyDescent="0.15"/>
    <row r="2" spans="1:7" ht="18" x14ac:dyDescent="0.25">
      <c r="B2" s="6" t="s">
        <v>10</v>
      </c>
    </row>
    <row r="3" spans="1:7" ht="73.5" customHeight="1" x14ac:dyDescent="0.2">
      <c r="A3" s="7">
        <f ca="1">OFFSET(A3,-1,0)+1</f>
        <v>1</v>
      </c>
      <c r="B3" s="81" t="s">
        <v>43</v>
      </c>
      <c r="C3" s="81"/>
      <c r="D3" s="81"/>
      <c r="E3" s="81"/>
      <c r="F3" s="79"/>
      <c r="G3" s="5"/>
    </row>
    <row r="4" spans="1:7" ht="60" customHeight="1" x14ac:dyDescent="0.15">
      <c r="A4" s="7">
        <f ca="1">OFFSET(A4,-1,0)+1</f>
        <v>2</v>
      </c>
      <c r="B4" s="81" t="s">
        <v>44</v>
      </c>
      <c r="C4" s="83"/>
      <c r="D4" s="83"/>
      <c r="E4" s="83"/>
      <c r="F4" s="79"/>
    </row>
    <row r="5" spans="1:7" x14ac:dyDescent="0.15"/>
    <row r="6" spans="1:7" ht="18" x14ac:dyDescent="0.25">
      <c r="B6" s="6" t="s">
        <v>16</v>
      </c>
    </row>
    <row r="7" spans="1:7" ht="24" customHeight="1" x14ac:dyDescent="0.15">
      <c r="B7" s="81" t="s">
        <v>14</v>
      </c>
      <c r="C7" s="79"/>
      <c r="D7" s="79"/>
      <c r="E7" s="79"/>
      <c r="F7" s="79"/>
    </row>
    <row r="8" spans="1:7" ht="30" customHeight="1" x14ac:dyDescent="0.15">
      <c r="B8" s="8" t="s">
        <v>0</v>
      </c>
      <c r="C8" s="9" t="s">
        <v>12</v>
      </c>
      <c r="D8" s="88" t="s">
        <v>11</v>
      </c>
      <c r="E8" s="89"/>
      <c r="F8" s="13"/>
    </row>
    <row r="9" spans="1:7" ht="30" customHeight="1" x14ac:dyDescent="0.15">
      <c r="B9" s="8" t="s">
        <v>1</v>
      </c>
      <c r="C9" s="9" t="s">
        <v>13</v>
      </c>
      <c r="D9" s="88"/>
      <c r="E9" s="89"/>
      <c r="F9" s="12"/>
    </row>
    <row r="10" spans="1:7" ht="30" customHeight="1" x14ac:dyDescent="0.15">
      <c r="A10" s="86" t="s">
        <v>57</v>
      </c>
      <c r="B10" s="87"/>
      <c r="C10" s="62"/>
      <c r="D10" s="77"/>
      <c r="E10" s="61"/>
      <c r="F10" s="61"/>
    </row>
    <row r="11" spans="1:7" ht="12.75" x14ac:dyDescent="0.2">
      <c r="B11" s="18" t="s">
        <v>2</v>
      </c>
      <c r="C11" s="16" t="s">
        <v>5</v>
      </c>
    </row>
    <row r="12" spans="1:7" ht="12.75" x14ac:dyDescent="0.2">
      <c r="B12" s="18" t="s">
        <v>3</v>
      </c>
      <c r="C12" s="17">
        <v>0</v>
      </c>
    </row>
    <row r="13" spans="1:7" ht="12.75" x14ac:dyDescent="0.2">
      <c r="B13" s="18" t="s">
        <v>4</v>
      </c>
      <c r="C13" s="16" t="s">
        <v>6</v>
      </c>
    </row>
    <row r="14" spans="1:7" ht="12.75" x14ac:dyDescent="0.2">
      <c r="B14" s="18" t="s">
        <v>3</v>
      </c>
      <c r="C14" s="17">
        <v>0</v>
      </c>
    </row>
    <row r="15" spans="1:7" ht="12.75" x14ac:dyDescent="0.2">
      <c r="B15" s="18" t="s">
        <v>28</v>
      </c>
      <c r="C15" s="19" t="s">
        <v>29</v>
      </c>
      <c r="D15" s="63">
        <f ca="1">COUNTIF(Sheet.Names[Header1 row],"&gt;0")</f>
        <v>2</v>
      </c>
    </row>
    <row r="16" spans="1:7" ht="12.75" x14ac:dyDescent="0.2">
      <c r="B16" s="18" t="s">
        <v>46</v>
      </c>
      <c r="C16" s="19" t="s">
        <v>45</v>
      </c>
      <c r="D16" s="20"/>
      <c r="E16" s="20"/>
      <c r="F16" s="20"/>
    </row>
    <row r="17" spans="2:8" ht="12.75" x14ac:dyDescent="0.2">
      <c r="B17" s="18" t="s">
        <v>34</v>
      </c>
      <c r="C17" s="19" t="b">
        <v>1</v>
      </c>
      <c r="D17" s="20"/>
      <c r="E17" s="20"/>
      <c r="F17" s="20"/>
    </row>
    <row r="18" spans="2:8" ht="12.75" x14ac:dyDescent="0.2">
      <c r="B18" s="18" t="s">
        <v>35</v>
      </c>
      <c r="C18" s="19" t="s">
        <v>52</v>
      </c>
      <c r="D18" s="20" t="str">
        <f ca="1">"Worksheet "&amp;IF(ISREF(INDIRECT("'"&amp;Location&amp;"'!A1")),"found","NOT FOUND!")</f>
        <v>Worksheet found</v>
      </c>
    </row>
    <row r="19" spans="2:8" ht="12.75" x14ac:dyDescent="0.2">
      <c r="B19" s="18" t="s">
        <v>36</v>
      </c>
      <c r="C19" s="31" t="s">
        <v>23</v>
      </c>
    </row>
    <row r="20" spans="2:8" ht="12.75" x14ac:dyDescent="0.2">
      <c r="B20" s="18" t="s">
        <v>39</v>
      </c>
      <c r="C20" s="31">
        <v>5</v>
      </c>
      <c r="D20" s="27">
        <f ca="1">MATCH("POINT*",INDIRECT("'"&amp;Location&amp;"'!"&amp;Data_col&amp;":"&amp;Data_col),0)</f>
        <v>3</v>
      </c>
      <c r="E20" s="27"/>
      <c r="F20" s="15"/>
    </row>
    <row r="21" spans="2:8" ht="12.75" x14ac:dyDescent="0.2">
      <c r="B21" s="18" t="s">
        <v>30</v>
      </c>
      <c r="C21" s="33" t="s">
        <v>27</v>
      </c>
      <c r="D21">
        <f ca="1">COUNTA(INDIRECT("'"&amp;Location&amp;"'!"&amp;Data_col&amp;":"&amp;Data_col))-COUNTA(INDIRECT("'"&amp;Location&amp;"'!"&amp;Data_col&amp;"1:"&amp;Data_col&amp;D20))</f>
        <v>99</v>
      </c>
      <c r="E21" t="s">
        <v>37</v>
      </c>
      <c r="F21" s="84" t="str">
        <f ca="1">IFERROR(MATCH(" *",INDIRECT("'"&amp;Location&amp;"'!"&amp;Data_col&amp;D20+1&amp;":"&amp;Data_col&amp;D20+D21),0)+D20,"OK - No spaces in data")</f>
        <v>OK - No spaces in data</v>
      </c>
      <c r="G21" s="85"/>
    </row>
    <row r="22" spans="2:8" ht="12.75" x14ac:dyDescent="0.2">
      <c r="B22" s="18" t="s">
        <v>40</v>
      </c>
      <c r="C22" s="29">
        <v>36</v>
      </c>
      <c r="D22" s="15">
        <f ca="1">IFERROR(F21-D20-1,D21+COUNTBLANK(INDIRECT("'"&amp;Location&amp;"'!"&amp;Data_col&amp;D20+1&amp;":"&amp;Data_col&amp;D20+D21)))</f>
        <v>99</v>
      </c>
      <c r="E22" s="15" t="s">
        <v>38</v>
      </c>
      <c r="F22" s="78" t="str">
        <f ca="1">"Warnings: "&amp;IF(ISNUMBER(F21),"Rows found beginning w/spaces.  ","")&amp;IF(COUNTBLANK(INDIRECT("'"&amp;Location&amp;"'!"&amp;Data_col&amp;D20+1&amp;":"&amp;Data_col&amp;D20+D21))&gt;0,"Empty lines found within data set","")</f>
        <v xml:space="preserve">Warnings: </v>
      </c>
      <c r="G22" s="78"/>
      <c r="H22" s="78"/>
    </row>
    <row r="23" spans="2:8" x14ac:dyDescent="0.15">
      <c r="D23" s="15">
        <f ca="1">IF(AND(MOD(D22,Max_rows)&gt;0,MOD(D22,Max_rows)&lt;Min_rows),INT((D22-Min_rows)/ROUND((D22-Min_rows)/Max_rows,0)),Max_rows)</f>
        <v>36</v>
      </c>
      <c r="E23" t="s">
        <v>41</v>
      </c>
      <c r="F23" s="79"/>
      <c r="G23" s="79"/>
      <c r="H23" s="79"/>
    </row>
    <row r="24" spans="2:8" x14ac:dyDescent="0.15">
      <c r="D24" s="28"/>
      <c r="E24" t="str">
        <f ca="1">INDIRECT("'"&amp;Location&amp;"'!"&amp;Data_col&amp;"1")</f>
        <v xml:space="preserve">PROJECT : xxxxxxx HIGHWAY 
DATE OF FIELD WORK : ???
DATE OF FINAL ADJUSTMENT : ???
PROJECT UNITS : US SURVEY FOOT
COORDINATE SYSTEM : Assumed
EPOCH DATE : ???
VERTICAL DATUM : Assumed
GPK FILE DATED JAN 24, 2007
</v>
      </c>
      <c r="F24" s="80"/>
      <c r="G24" s="80"/>
      <c r="H24" s="80"/>
    </row>
    <row r="25" spans="2:8" x14ac:dyDescent="0.15"/>
    <row r="26" spans="2:8" ht="18" x14ac:dyDescent="0.15">
      <c r="B26" s="21" t="s">
        <v>24</v>
      </c>
      <c r="C26" s="22"/>
      <c r="D26" s="22"/>
      <c r="E26" s="22"/>
      <c r="F26" s="22"/>
    </row>
    <row r="27" spans="2:8" ht="36" customHeight="1" x14ac:dyDescent="0.2">
      <c r="B27" s="82" t="s">
        <v>25</v>
      </c>
      <c r="C27" s="82"/>
      <c r="D27" s="82"/>
      <c r="E27" s="30"/>
    </row>
    <row r="28" spans="2:8" ht="25.5" x14ac:dyDescent="0.2">
      <c r="B28" s="34" t="s">
        <v>26</v>
      </c>
      <c r="C28" s="34" t="s">
        <v>27</v>
      </c>
      <c r="D28" s="34" t="s">
        <v>50</v>
      </c>
      <c r="E28" s="34" t="s">
        <v>51</v>
      </c>
      <c r="F28" s="34" t="s">
        <v>47</v>
      </c>
      <c r="G28" s="34" t="s">
        <v>49</v>
      </c>
    </row>
    <row r="29" spans="2:8" ht="12.75" x14ac:dyDescent="0.2">
      <c r="B29" s="5" t="str">
        <f t="shared" ref="B29:B48" si="0">Base&amp;IF(ROW(B29)-ROW(B$28)&gt;1," ("&amp;ROW(B29)-ROW(B$28)&amp;")","")</f>
        <v>Sheet</v>
      </c>
      <c r="C29" s="5" t="str">
        <f t="shared" ref="C29:C48" ca="1" si="1">IF(ISREF(INDIRECT("'"&amp;B29&amp;"'!A1")),LEFT(Sheet,FIND(".",Sheet)-1)&amp;"."&amp;F29,"Undefined")</f>
        <v>D.10</v>
      </c>
      <c r="D29" s="29">
        <f t="shared" ref="D29:D48" ca="1" si="2">IFERROR(IF(AND(OFFSET(E29,-1,0)&lt;&gt;FALSE(),OFFSET(E29,-1,0)+Table.rows&lt;=Data.rows),OFFSET(E29,-1,0)+Table.rows),Start.Row)</f>
        <v>3</v>
      </c>
      <c r="E29" s="29">
        <f t="shared" ref="E29:E48" ca="1" si="3">IF(AND(D29&lt;&gt;FALSE(),D29+Table.rows&lt;=Data.rows),D29+Table.rows)</f>
        <v>39</v>
      </c>
      <c r="F29" s="29">
        <f t="shared" ref="F29:F48" ca="1" si="4">IFERROR(OFFSET(F29,-1,0)+IF(ISREF(INDIRECT("'"&amp;B29&amp;"'!A1")),1,0),VALUE(REPLACE(Sheet,1,FIND(".",Sheet),"")))</f>
        <v>10</v>
      </c>
      <c r="G29" s="35" t="str">
        <f t="shared" ref="G29:G48" ca="1" si="5">IF(C29="Undefined",IF(ISNUMBER(D29),"&lt;= Add sheet",""),IF(ISNUMBER(D29),"OK","&lt;Delete"))</f>
        <v>OK</v>
      </c>
    </row>
    <row r="30" spans="2:8" ht="12.75" x14ac:dyDescent="0.2">
      <c r="B30" s="5" t="str">
        <f t="shared" si="0"/>
        <v>Sheet (2)</v>
      </c>
      <c r="C30" s="5" t="str">
        <f t="shared" ca="1" si="1"/>
        <v>Undefined</v>
      </c>
      <c r="D30" s="29">
        <f t="shared" ca="1" si="2"/>
        <v>75</v>
      </c>
      <c r="E30" s="29" t="b">
        <f t="shared" ca="1" si="3"/>
        <v>0</v>
      </c>
      <c r="F30" s="29">
        <f t="shared" ca="1" si="4"/>
        <v>10</v>
      </c>
      <c r="G30" s="35" t="str">
        <f t="shared" ca="1" si="5"/>
        <v>&lt;= Add sheet</v>
      </c>
    </row>
    <row r="31" spans="2:8" ht="12.75" x14ac:dyDescent="0.2">
      <c r="B31" s="5" t="str">
        <f t="shared" si="0"/>
        <v>Sheet (3)</v>
      </c>
      <c r="C31" s="5" t="str">
        <f t="shared" ca="1" si="1"/>
        <v>Undefined</v>
      </c>
      <c r="D31" s="29" t="b">
        <f t="shared" ca="1" si="2"/>
        <v>0</v>
      </c>
      <c r="E31" s="29" t="b">
        <f t="shared" ca="1" si="3"/>
        <v>0</v>
      </c>
      <c r="F31" s="29">
        <f t="shared" ca="1" si="4"/>
        <v>10</v>
      </c>
      <c r="G31" s="35" t="str">
        <f t="shared" ca="1" si="5"/>
        <v/>
      </c>
    </row>
    <row r="32" spans="2:8" ht="12.75" x14ac:dyDescent="0.2">
      <c r="B32" s="5" t="str">
        <f t="shared" si="0"/>
        <v>Sheet (4)</v>
      </c>
      <c r="C32" s="5" t="str">
        <f t="shared" ca="1" si="1"/>
        <v>Undefined</v>
      </c>
      <c r="D32" s="29" t="b">
        <f t="shared" ca="1" si="2"/>
        <v>0</v>
      </c>
      <c r="E32" s="29" t="b">
        <f t="shared" ca="1" si="3"/>
        <v>0</v>
      </c>
      <c r="F32" s="29">
        <f t="shared" ca="1" si="4"/>
        <v>10</v>
      </c>
      <c r="G32" s="35" t="str">
        <f t="shared" ca="1" si="5"/>
        <v/>
      </c>
    </row>
    <row r="33" spans="2:7" ht="12.75" x14ac:dyDescent="0.2">
      <c r="B33" s="5" t="str">
        <f t="shared" si="0"/>
        <v>Sheet (5)</v>
      </c>
      <c r="C33" s="5" t="str">
        <f t="shared" ca="1" si="1"/>
        <v>Undefined</v>
      </c>
      <c r="D33" s="29" t="b">
        <f t="shared" ca="1" si="2"/>
        <v>0</v>
      </c>
      <c r="E33" s="29" t="b">
        <f t="shared" ca="1" si="3"/>
        <v>0</v>
      </c>
      <c r="F33" s="29">
        <f t="shared" ca="1" si="4"/>
        <v>10</v>
      </c>
      <c r="G33" s="35" t="str">
        <f t="shared" ca="1" si="5"/>
        <v/>
      </c>
    </row>
    <row r="34" spans="2:7" ht="12.75" x14ac:dyDescent="0.2">
      <c r="B34" s="5" t="str">
        <f t="shared" si="0"/>
        <v>Sheet (6)</v>
      </c>
      <c r="C34" s="5" t="str">
        <f t="shared" ca="1" si="1"/>
        <v>Undefined</v>
      </c>
      <c r="D34" s="29" t="b">
        <f t="shared" ca="1" si="2"/>
        <v>0</v>
      </c>
      <c r="E34" s="29" t="b">
        <f t="shared" ca="1" si="3"/>
        <v>0</v>
      </c>
      <c r="F34" s="29">
        <f t="shared" ca="1" si="4"/>
        <v>10</v>
      </c>
      <c r="G34" s="35" t="str">
        <f t="shared" ca="1" si="5"/>
        <v/>
      </c>
    </row>
    <row r="35" spans="2:7" ht="12.75" x14ac:dyDescent="0.2">
      <c r="B35" s="5" t="str">
        <f t="shared" si="0"/>
        <v>Sheet (7)</v>
      </c>
      <c r="C35" s="5" t="str">
        <f t="shared" ca="1" si="1"/>
        <v>Undefined</v>
      </c>
      <c r="D35" s="29" t="b">
        <f t="shared" ca="1" si="2"/>
        <v>0</v>
      </c>
      <c r="E35" s="29" t="b">
        <f t="shared" ca="1" si="3"/>
        <v>0</v>
      </c>
      <c r="F35" s="29">
        <f t="shared" ca="1" si="4"/>
        <v>10</v>
      </c>
      <c r="G35" s="35" t="str">
        <f t="shared" ca="1" si="5"/>
        <v/>
      </c>
    </row>
    <row r="36" spans="2:7" ht="12.75" x14ac:dyDescent="0.2">
      <c r="B36" s="5" t="str">
        <f t="shared" si="0"/>
        <v>Sheet (8)</v>
      </c>
      <c r="C36" s="5" t="str">
        <f t="shared" ca="1" si="1"/>
        <v>Undefined</v>
      </c>
      <c r="D36" s="29" t="b">
        <f t="shared" ca="1" si="2"/>
        <v>0</v>
      </c>
      <c r="E36" s="29" t="b">
        <f t="shared" ca="1" si="3"/>
        <v>0</v>
      </c>
      <c r="F36" s="29">
        <f t="shared" ca="1" si="4"/>
        <v>10</v>
      </c>
      <c r="G36" s="35" t="str">
        <f t="shared" ca="1" si="5"/>
        <v/>
      </c>
    </row>
    <row r="37" spans="2:7" ht="12.75" x14ac:dyDescent="0.2">
      <c r="B37" s="5" t="str">
        <f t="shared" si="0"/>
        <v>Sheet (9)</v>
      </c>
      <c r="C37" s="5" t="str">
        <f t="shared" ca="1" si="1"/>
        <v>Undefined</v>
      </c>
      <c r="D37" s="29" t="b">
        <f t="shared" ca="1" si="2"/>
        <v>0</v>
      </c>
      <c r="E37" s="29" t="b">
        <f t="shared" ca="1" si="3"/>
        <v>0</v>
      </c>
      <c r="F37" s="29">
        <f t="shared" ca="1" si="4"/>
        <v>10</v>
      </c>
      <c r="G37" s="35" t="str">
        <f t="shared" ca="1" si="5"/>
        <v/>
      </c>
    </row>
    <row r="38" spans="2:7" ht="12.75" x14ac:dyDescent="0.2">
      <c r="B38" s="5" t="str">
        <f t="shared" si="0"/>
        <v>Sheet (10)</v>
      </c>
      <c r="C38" s="5" t="str">
        <f t="shared" ca="1" si="1"/>
        <v>Undefined</v>
      </c>
      <c r="D38" s="29" t="b">
        <f t="shared" ca="1" si="2"/>
        <v>0</v>
      </c>
      <c r="E38" s="29" t="b">
        <f t="shared" ca="1" si="3"/>
        <v>0</v>
      </c>
      <c r="F38" s="29">
        <f t="shared" ca="1" si="4"/>
        <v>10</v>
      </c>
      <c r="G38" s="35" t="str">
        <f t="shared" ca="1" si="5"/>
        <v/>
      </c>
    </row>
    <row r="39" spans="2:7" ht="12.75" x14ac:dyDescent="0.2">
      <c r="B39" s="5" t="str">
        <f t="shared" si="0"/>
        <v>Sheet (11)</v>
      </c>
      <c r="C39" s="5" t="str">
        <f t="shared" ca="1" si="1"/>
        <v>Undefined</v>
      </c>
      <c r="D39" s="29" t="b">
        <f t="shared" ca="1" si="2"/>
        <v>0</v>
      </c>
      <c r="E39" s="29" t="b">
        <f t="shared" ca="1" si="3"/>
        <v>0</v>
      </c>
      <c r="F39" s="29">
        <f t="shared" ca="1" si="4"/>
        <v>10</v>
      </c>
      <c r="G39" s="35" t="str">
        <f t="shared" ca="1" si="5"/>
        <v/>
      </c>
    </row>
    <row r="40" spans="2:7" ht="12.75" x14ac:dyDescent="0.2">
      <c r="B40" s="5" t="str">
        <f t="shared" si="0"/>
        <v>Sheet (12)</v>
      </c>
      <c r="C40" s="5" t="str">
        <f t="shared" ca="1" si="1"/>
        <v>Undefined</v>
      </c>
      <c r="D40" s="29" t="b">
        <f t="shared" ca="1" si="2"/>
        <v>0</v>
      </c>
      <c r="E40" s="29" t="b">
        <f t="shared" ca="1" si="3"/>
        <v>0</v>
      </c>
      <c r="F40" s="29">
        <f t="shared" ca="1" si="4"/>
        <v>10</v>
      </c>
      <c r="G40" s="35" t="str">
        <f t="shared" ca="1" si="5"/>
        <v/>
      </c>
    </row>
    <row r="41" spans="2:7" ht="12.75" x14ac:dyDescent="0.2">
      <c r="B41" s="5" t="str">
        <f t="shared" si="0"/>
        <v>Sheet (13)</v>
      </c>
      <c r="C41" s="5" t="str">
        <f t="shared" ca="1" si="1"/>
        <v>Undefined</v>
      </c>
      <c r="D41" s="29" t="b">
        <f t="shared" ca="1" si="2"/>
        <v>0</v>
      </c>
      <c r="E41" s="29" t="b">
        <f t="shared" ca="1" si="3"/>
        <v>0</v>
      </c>
      <c r="F41" s="29">
        <f t="shared" ca="1" si="4"/>
        <v>10</v>
      </c>
      <c r="G41" s="35" t="str">
        <f t="shared" ca="1" si="5"/>
        <v/>
      </c>
    </row>
    <row r="42" spans="2:7" ht="12.75" x14ac:dyDescent="0.2">
      <c r="B42" s="5" t="str">
        <f t="shared" si="0"/>
        <v>Sheet (14)</v>
      </c>
      <c r="C42" s="5" t="str">
        <f t="shared" ca="1" si="1"/>
        <v>Undefined</v>
      </c>
      <c r="D42" s="29" t="b">
        <f t="shared" ca="1" si="2"/>
        <v>0</v>
      </c>
      <c r="E42" s="29" t="b">
        <f t="shared" ca="1" si="3"/>
        <v>0</v>
      </c>
      <c r="F42" s="29">
        <f t="shared" ca="1" si="4"/>
        <v>10</v>
      </c>
      <c r="G42" s="35" t="str">
        <f t="shared" ca="1" si="5"/>
        <v/>
      </c>
    </row>
    <row r="43" spans="2:7" ht="12.75" x14ac:dyDescent="0.2">
      <c r="B43" s="5" t="str">
        <f t="shared" si="0"/>
        <v>Sheet (15)</v>
      </c>
      <c r="C43" s="5" t="str">
        <f t="shared" ca="1" si="1"/>
        <v>Undefined</v>
      </c>
      <c r="D43" s="29" t="b">
        <f t="shared" ca="1" si="2"/>
        <v>0</v>
      </c>
      <c r="E43" s="29" t="b">
        <f t="shared" ca="1" si="3"/>
        <v>0</v>
      </c>
      <c r="F43" s="29">
        <f t="shared" ca="1" si="4"/>
        <v>10</v>
      </c>
      <c r="G43" s="35" t="str">
        <f t="shared" ca="1" si="5"/>
        <v/>
      </c>
    </row>
    <row r="44" spans="2:7" ht="12.75" x14ac:dyDescent="0.2">
      <c r="B44" s="5" t="str">
        <f t="shared" si="0"/>
        <v>Sheet (16)</v>
      </c>
      <c r="C44" s="5" t="str">
        <f t="shared" ca="1" si="1"/>
        <v>Undefined</v>
      </c>
      <c r="D44" s="29" t="b">
        <f t="shared" ca="1" si="2"/>
        <v>0</v>
      </c>
      <c r="E44" s="29" t="b">
        <f t="shared" ca="1" si="3"/>
        <v>0</v>
      </c>
      <c r="F44" s="29">
        <f t="shared" ca="1" si="4"/>
        <v>10</v>
      </c>
      <c r="G44" s="35" t="str">
        <f t="shared" ca="1" si="5"/>
        <v/>
      </c>
    </row>
    <row r="45" spans="2:7" ht="12.75" x14ac:dyDescent="0.2">
      <c r="B45" s="5" t="str">
        <f t="shared" si="0"/>
        <v>Sheet (17)</v>
      </c>
      <c r="C45" s="5" t="str">
        <f t="shared" ca="1" si="1"/>
        <v>Undefined</v>
      </c>
      <c r="D45" s="29" t="b">
        <f t="shared" ca="1" si="2"/>
        <v>0</v>
      </c>
      <c r="E45" s="29" t="b">
        <f t="shared" ca="1" si="3"/>
        <v>0</v>
      </c>
      <c r="F45" s="29">
        <f t="shared" ca="1" si="4"/>
        <v>10</v>
      </c>
      <c r="G45" s="35" t="str">
        <f t="shared" ca="1" si="5"/>
        <v/>
      </c>
    </row>
    <row r="46" spans="2:7" ht="12.75" x14ac:dyDescent="0.2">
      <c r="B46" s="5" t="str">
        <f t="shared" si="0"/>
        <v>Sheet (18)</v>
      </c>
      <c r="C46" s="5" t="str">
        <f t="shared" ca="1" si="1"/>
        <v>Undefined</v>
      </c>
      <c r="D46" s="29" t="b">
        <f t="shared" ca="1" si="2"/>
        <v>0</v>
      </c>
      <c r="E46" s="29" t="b">
        <f t="shared" ca="1" si="3"/>
        <v>0</v>
      </c>
      <c r="F46" s="29">
        <f t="shared" ca="1" si="4"/>
        <v>10</v>
      </c>
      <c r="G46" s="35" t="str">
        <f t="shared" ca="1" si="5"/>
        <v/>
      </c>
    </row>
    <row r="47" spans="2:7" ht="12.75" x14ac:dyDescent="0.2">
      <c r="B47" s="5" t="str">
        <f t="shared" si="0"/>
        <v>Sheet (19)</v>
      </c>
      <c r="C47" s="5" t="str">
        <f t="shared" ca="1" si="1"/>
        <v>Undefined</v>
      </c>
      <c r="D47" s="29" t="b">
        <f t="shared" ca="1" si="2"/>
        <v>0</v>
      </c>
      <c r="E47" s="29" t="b">
        <f t="shared" ca="1" si="3"/>
        <v>0</v>
      </c>
      <c r="F47" s="29">
        <f t="shared" ca="1" si="4"/>
        <v>10</v>
      </c>
      <c r="G47" s="35" t="str">
        <f t="shared" ca="1" si="5"/>
        <v/>
      </c>
    </row>
    <row r="48" spans="2:7" ht="12.75" x14ac:dyDescent="0.2">
      <c r="B48" s="5" t="str">
        <f t="shared" si="0"/>
        <v>Sheet (20)</v>
      </c>
      <c r="C48" s="5" t="str">
        <f t="shared" ca="1" si="1"/>
        <v>Undefined</v>
      </c>
      <c r="D48" s="29" t="b">
        <f t="shared" ca="1" si="2"/>
        <v>0</v>
      </c>
      <c r="E48" s="29" t="b">
        <f t="shared" ca="1" si="3"/>
        <v>0</v>
      </c>
      <c r="F48" s="29">
        <f t="shared" ca="1" si="4"/>
        <v>10</v>
      </c>
      <c r="G48" s="35" t="str">
        <f t="shared" ca="1" si="5"/>
        <v/>
      </c>
    </row>
    <row r="49" spans="2:7" ht="12.75" x14ac:dyDescent="0.2">
      <c r="B49" s="5" t="s">
        <v>48</v>
      </c>
      <c r="C49" s="29">
        <f ca="1">COUNTIF(Sheet.Names[Sheet],"&lt;&gt;Undefined")</f>
        <v>1</v>
      </c>
      <c r="D49" s="5">
        <f ca="1">MAX(COUNTIF(Sheet.Names[Header1 row],"&lt;&gt;FALSE")-C49,0)</f>
        <v>1</v>
      </c>
      <c r="E49" s="36" t="str">
        <f ca="1">"sheet"&amp;IF(D49&lt;&gt;1,"s","")&amp;" missing"</f>
        <v>sheet missing</v>
      </c>
      <c r="F49" s="5"/>
      <c r="G49" s="5"/>
    </row>
    <row r="50" spans="2:7" x14ac:dyDescent="0.15"/>
    <row r="51" spans="2:7" x14ac:dyDescent="0.15">
      <c r="C51" s="10" t="s">
        <v>15</v>
      </c>
      <c r="D51" s="11">
        <v>42170</v>
      </c>
      <c r="E51" s="11"/>
      <c r="F51" s="11"/>
    </row>
    <row r="52" spans="2:7" x14ac:dyDescent="0.15"/>
    <row r="53" spans="2:7" hidden="1" x14ac:dyDescent="0.15"/>
  </sheetData>
  <sheetProtection sheet="1" objects="1" scenarios="1"/>
  <mergeCells count="8">
    <mergeCell ref="F22:H24"/>
    <mergeCell ref="B7:F7"/>
    <mergeCell ref="B27:D27"/>
    <mergeCell ref="B3:F3"/>
    <mergeCell ref="B4:F4"/>
    <mergeCell ref="F21:G21"/>
    <mergeCell ref="A10:B10"/>
    <mergeCell ref="D8:E9"/>
  </mergeCells>
  <phoneticPr fontId="1" type="noConversion"/>
  <conditionalFormatting sqref="F22:H22">
    <cfRule type="expression" dxfId="20" priority="9" stopIfTrue="1">
      <formula>LEN(F22)&gt;12</formula>
    </cfRule>
  </conditionalFormatting>
  <conditionalFormatting sqref="I50:I63">
    <cfRule type="expression" dxfId="19" priority="18">
      <formula>CELL("protect",#REF!)=0</formula>
    </cfRule>
  </conditionalFormatting>
  <conditionalFormatting sqref="G29:G48">
    <cfRule type="expression" dxfId="18" priority="3">
      <formula>ISNUMBER(FIND("&lt;",G29))</formula>
    </cfRule>
  </conditionalFormatting>
  <conditionalFormatting sqref="G29:G48 C29:C48">
    <cfRule type="expression" dxfId="17" priority="2">
      <formula>OR(C29="&lt;Delete",C29="Undefined")</formula>
    </cfRule>
  </conditionalFormatting>
  <conditionalFormatting sqref="N43:AA43">
    <cfRule type="expression" dxfId="16" priority="21">
      <formula>CELL("protect",N28)=0</formula>
    </cfRule>
  </conditionalFormatting>
  <conditionalFormatting sqref="J27:K27">
    <cfRule type="expression" dxfId="15" priority="31">
      <formula>CELL("protect",#REF!)=0</formula>
    </cfRule>
  </conditionalFormatting>
  <conditionalFormatting sqref="C18">
    <cfRule type="expression" dxfId="14" priority="43" stopIfTrue="1">
      <formula>ISNUMBER(FIND("NOT",D18))</formula>
    </cfRule>
  </conditionalFormatting>
  <conditionalFormatting sqref="M50:Z62">
    <cfRule type="expression" dxfId="13" priority="53">
      <formula>CELL("protect",N37)=0</formula>
    </cfRule>
  </conditionalFormatting>
  <conditionalFormatting sqref="M63:Z63">
    <cfRule type="expression" dxfId="12" priority="54">
      <formula>CELL("protect",#REF!)=0</formula>
    </cfRule>
  </conditionalFormatting>
  <conditionalFormatting sqref="B21:C21">
    <cfRule type="expression" dxfId="11" priority="55">
      <formula>CELL("protect",B1048575)=0</formula>
    </cfRule>
  </conditionalFormatting>
  <conditionalFormatting sqref="D49:F49">
    <cfRule type="expression" dxfId="10" priority="1">
      <formula>$D$49&gt;0</formula>
    </cfRule>
  </conditionalFormatting>
  <conditionalFormatting sqref="N29:AA42">
    <cfRule type="expression" dxfId="9" priority="61">
      <formula>CELL("protect",M14)=0</formula>
    </cfRule>
  </conditionalFormatting>
  <conditionalFormatting sqref="N50:Z63">
    <cfRule type="expression" dxfId="8" priority="63">
      <formula>CELL("protect",N37)=0</formula>
    </cfRule>
  </conditionalFormatting>
  <conditionalFormatting sqref="I50:L63">
    <cfRule type="expression" dxfId="7" priority="64">
      <formula>CELL("protect",B36)=0</formula>
    </cfRule>
  </conditionalFormatting>
  <conditionalFormatting sqref="J50:M63">
    <cfRule type="expression" dxfId="6" priority="65">
      <formula>CELL("protect",B35)=0</formula>
    </cfRule>
  </conditionalFormatting>
  <conditionalFormatting sqref="H50:H63">
    <cfRule type="expression" dxfId="5" priority="66">
      <formula>CELL("protect",G36)=0</formula>
    </cfRule>
  </conditionalFormatting>
  <dataValidations count="8">
    <dataValidation allowBlank="1" showInputMessage="1" showErrorMessage="1" promptTitle="Base sheet name" prompt="The default name for the worksheets containing the plan sheets (Used in calculating subsequent worksheet names below)" sqref="C21"/>
    <dataValidation allowBlank="1" showInputMessage="1" showErrorMessage="1" promptTitle="First Sheet Number" prompt="Input the number of the first sheet.  Any following sheets will be numbered sequentially." sqref="C15"/>
    <dataValidation type="list" allowBlank="1" showInputMessage="1" showErrorMessage="1" promptTitle="Show totals?" prompt="If there is more than one sheet, do you want to show the sheet totals in the title block? i.e. Sheet 1 of n" sqref="C17">
      <formula1>"True,False"</formula1>
    </dataValidation>
    <dataValidation allowBlank="1" showInputMessage="1" showErrorMessage="1" promptTitle="Data location" prompt="The name of the worksheet containing the data" sqref="C18"/>
    <dataValidation allowBlank="1" showInputMessage="1" showErrorMessage="1" promptTitle="Data begins in column" prompt="The column in the data location worksheet where the data begins (usually &quot;A&quot;)" sqref="C19"/>
    <dataValidation allowBlank="1" showInputMessage="1" showErrorMessage="1" promptTitle="Minimum rows per table" prompt="The minimum numbers of rows per table.  Allows user to avoid having 1 or 2 points alone on a table." sqref="C20"/>
    <dataValidation allowBlank="1" showInputMessage="1" showErrorMessage="1" promptTitle="Title block text" prompt="The text placed in the title block of every sheet" sqref="C16"/>
    <dataValidation allowBlank="1" showInputMessage="1" showErrorMessage="1" promptTitle="NPS PMIS and Drawing Number" prompt="For NPS projects only. Separate lines by &lt;ALT&gt;&lt;ENTER&gt;_x000a_  Ex. NPS PMIS No. 136047_x000a_        NPS Drwg No. 101/1168934" sqref="C10"/>
  </dataValidations>
  <pageMargins left="0.75" right="0.75" top="1" bottom="1" header="0.5" footer="0.5"/>
  <pageSetup orientation="portrait" horizontalDpi="1200" verticalDpi="1200" r:id="rId1"/>
  <headerFooter alignWithMargins="0"/>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4"/>
  <sheetViews>
    <sheetView showGridLines="0" showRowColHeaders="0" showZeros="0" zoomScaleNormal="100" workbookViewId="0">
      <selection activeCell="E8" sqref="E8:I8"/>
    </sheetView>
  </sheetViews>
  <sheetFormatPr defaultColWidth="9.7109375" defaultRowHeight="10.5" x14ac:dyDescent="0.15"/>
  <cols>
    <col min="1" max="1" width="11.7109375" customWidth="1"/>
    <col min="2" max="2" width="12.7109375" customWidth="1"/>
    <col min="3" max="3" width="1.7109375" customWidth="1"/>
    <col min="4" max="4" width="7.7109375" customWidth="1"/>
    <col min="6" max="7" width="14.7109375" customWidth="1"/>
    <col min="8" max="8" width="11.7109375" customWidth="1"/>
    <col min="9" max="9" width="44.7109375" customWidth="1"/>
    <col min="10" max="10" width="7.7109375" customWidth="1"/>
    <col min="12" max="13" width="14.7109375" customWidth="1"/>
    <col min="14" max="14" width="11.7109375" customWidth="1"/>
    <col min="15" max="15" width="44.7109375" customWidth="1"/>
    <col min="16" max="16" width="7.7109375" customWidth="1"/>
    <col min="17" max="17" width="1.7109375" customWidth="1"/>
    <col min="21" max="21" width="13.7109375" customWidth="1"/>
  </cols>
  <sheetData>
    <row r="1" spans="1:19" ht="12.75" x14ac:dyDescent="0.2">
      <c r="A1" s="3" t="s">
        <v>8</v>
      </c>
    </row>
    <row r="2" spans="1:19" x14ac:dyDescent="0.15">
      <c r="A2" s="23" t="s">
        <v>31</v>
      </c>
      <c r="B2" s="24" t="str">
        <f ca="1">INDEX(Sheet.Names[Sheet],MATCH(B3,Sheet.Names[Worksheet Name],0))</f>
        <v>D.10</v>
      </c>
      <c r="C2" s="4" t="s">
        <v>7</v>
      </c>
    </row>
    <row r="3" spans="1:19" x14ac:dyDescent="0.15">
      <c r="A3" s="23" t="s">
        <v>32</v>
      </c>
      <c r="B3" s="25" t="str">
        <f ca="1">RIGHT(Filename,LEN(Filename)-FIND("]",Filename))</f>
        <v>Sheet</v>
      </c>
      <c r="C3" s="1" t="str">
        <f ca="1">IF(ISNUMBER(FIND("\PW_Production\",CELL("filename",C3))),SUBSTITUTE(CELL("filename",C3),LEFT(CELL("filename",C3),FIND("[",CELL("filename",C3))-1),""),CELL("filename",C3))</f>
        <v>C:\MyFiles\pw_production\d0235149\[Survey-assumed.xlsx]Sheet</v>
      </c>
    </row>
    <row r="4" spans="1:19" x14ac:dyDescent="0.15">
      <c r="A4" s="23" t="s">
        <v>33</v>
      </c>
      <c r="B4" s="26" t="str">
        <f ca="1">IF(AND(Needed&gt;1,Show_totals),"Sheet "&amp;REPLACE(Sheet.number,1,FIND(".",Sheet.number),"")-REPLACE(Sheet,1,FIND(".",Sheet),"")+1&amp;" of "&amp;Needed,"")</f>
        <v>Sheet 1 of 2</v>
      </c>
      <c r="C4" s="4" t="s">
        <v>9</v>
      </c>
    </row>
    <row r="5" spans="1:19" x14ac:dyDescent="0.15">
      <c r="C5" s="2" t="str">
        <f ca="1">TEXT(NOW(),"d-mmm-yyyy h:mm AM/PM")</f>
        <v>15-Jun-2015 1:30 PM</v>
      </c>
    </row>
    <row r="6" spans="1:19" x14ac:dyDescent="0.15">
      <c r="D6" s="10" t="s">
        <v>42</v>
      </c>
      <c r="E6" s="14" t="str">
        <f>Data_col</f>
        <v>A</v>
      </c>
      <c r="F6" s="14" t="str">
        <f>IF(LEN(E6)=1,IF(E6="Z","A",""),IF(RIGHT(E6,1)="Z",CHAR(CODE(LEFT(E6,1))+1),LEFT(E6,1)))&amp;IF(RIGHT(E6,1)="Z","A",CHAR(CODE(RIGHT(E6,1))+1))</f>
        <v>B</v>
      </c>
      <c r="G6" s="14" t="str">
        <f>IF(LEN(F6)=1,IF(F6="Z","A",""),IF(RIGHT(F6,1)="Z",CHAR(CODE(LEFT(F6,1))+1),LEFT(F6,1)))&amp;IF(RIGHT(F6,1)="Z","A",CHAR(CODE(RIGHT(F6,1))+1))</f>
        <v>C</v>
      </c>
      <c r="H6" s="14" t="str">
        <f t="shared" ref="H6:I6" si="0">IF(LEN(G6)=1,IF(G6="Z","A",""),IF(RIGHT(G6,1)="Z",CHAR(CODE(LEFT(G6,1))+1),LEFT(G6,1)))&amp;IF(RIGHT(G6,1)="Z","A",CHAR(CODE(RIGHT(G6,1))+1))</f>
        <v>D</v>
      </c>
      <c r="I6" s="14" t="str">
        <f t="shared" si="0"/>
        <v>E</v>
      </c>
      <c r="J6" s="10"/>
      <c r="K6" s="14" t="str">
        <f>Data_col</f>
        <v>A</v>
      </c>
      <c r="L6" s="14" t="str">
        <f>IF(LEN(K6)=1,IF(K6="Z","A",""),IF(RIGHT(K6,1)="Z",CHAR(CODE(LEFT(K6,1))+1),LEFT(K6,1)))&amp;IF(RIGHT(K6,1)="Z","A",CHAR(CODE(RIGHT(K6,1))+1))</f>
        <v>B</v>
      </c>
      <c r="M6" s="14" t="str">
        <f>IF(LEN(L6)=1,IF(L6="Z","A",""),IF(RIGHT(L6,1)="Z",CHAR(CODE(LEFT(L6,1))+1),LEFT(L6,1)))&amp;IF(RIGHT(L6,1)="Z","A",CHAR(CODE(RIGHT(L6,1))+1))</f>
        <v>C</v>
      </c>
      <c r="N6" s="14" t="str">
        <f>IF(LEN(M6)=1,IF(M6="Z","A",""),IF(RIGHT(M6,1)="Z",CHAR(CODE(LEFT(M6,1))+1),LEFT(M6,1)))&amp;IF(RIGHT(M6,1)="Z","A",CHAR(CODE(RIGHT(M6,1))+1))</f>
        <v>D</v>
      </c>
      <c r="O6" s="14" t="str">
        <f>IF(LEN(N6)=1,IF(N6="Z","A",""),IF(RIGHT(N6,1)="Z",CHAR(CODE(LEFT(N6,1))+1),LEFT(N6,1)))&amp;IF(RIGHT(N6,1)="Z","A",CHAR(CODE(RIGHT(N6,1))+1))</f>
        <v>E</v>
      </c>
      <c r="P6" s="14"/>
    </row>
    <row r="7" spans="1:19" ht="15" customHeight="1" x14ac:dyDescent="0.15">
      <c r="C7" t="str">
        <f>""</f>
        <v/>
      </c>
      <c r="D7" s="64"/>
      <c r="E7" s="64"/>
      <c r="F7" s="64"/>
      <c r="G7" s="64"/>
      <c r="H7" s="64"/>
      <c r="I7" s="64"/>
      <c r="J7" s="64"/>
      <c r="K7" s="64"/>
      <c r="L7" s="64"/>
      <c r="M7" s="64"/>
      <c r="N7" s="64"/>
      <c r="O7" s="64"/>
      <c r="P7" s="64"/>
      <c r="Q7" s="64"/>
    </row>
    <row r="8" spans="1:19" ht="39" customHeight="1" x14ac:dyDescent="0.15">
      <c r="D8" s="64"/>
      <c r="E8" s="94" t="str">
        <f ca="1">LEFT(Heading,FIND(CHAR(10)&amp;CHAR(10),Heading)-1)</f>
        <v>PROJECT : xxxxxxx HIGHWAY 
DATE OF FIELD WORK : ???
DATE OF FINAL ADJUSTMENT : ???</v>
      </c>
      <c r="F8" s="94"/>
      <c r="G8" s="94"/>
      <c r="H8" s="94"/>
      <c r="I8" s="94"/>
      <c r="J8" s="94" t="str">
        <f ca="1">MID(Heading,FIND(CHAR(10)&amp;CHAR(10),Heading)+2,FIND(CHAR(10)&amp;CHAR(10),Heading,FIND(CHAR(10)&amp;CHAR(10),Heading)+2)-FIND(CHAR(10)&amp;CHAR(10),Heading)-2)</f>
        <v>PROJECT UNITS : US SURVEY FOOT
COORDINATE SYSTEM : Assumed
EPOCH DATE : ???
VERTICAL DATUM : Assumed</v>
      </c>
      <c r="K8" s="94"/>
      <c r="L8" s="94"/>
      <c r="M8" s="94"/>
      <c r="N8" s="94"/>
      <c r="O8" s="65"/>
      <c r="P8" s="65"/>
      <c r="Q8" s="64"/>
    </row>
    <row r="9" spans="1:19" ht="15" customHeight="1" x14ac:dyDescent="0.15">
      <c r="D9" s="64"/>
      <c r="E9" s="66" t="str">
        <f ca="1">SUBSTITUTE(RIGHT(Heading,LEN(Heading)-FIND(CHAR(10)&amp;CHAR(10),Heading,FIND(CHAR(10)&amp;CHAR(10),Heading)+2)),CHAR(10),"")</f>
        <v>GPK FILE DATED JAN 24, 2007</v>
      </c>
      <c r="F9" s="64"/>
      <c r="G9" s="64"/>
      <c r="H9" s="64"/>
      <c r="I9" s="64"/>
      <c r="J9" s="94"/>
      <c r="K9" s="94"/>
      <c r="L9" s="94"/>
      <c r="M9" s="94"/>
      <c r="N9" s="94"/>
      <c r="O9" s="65"/>
      <c r="P9" s="65"/>
      <c r="Q9" s="64"/>
    </row>
    <row r="10" spans="1:19" ht="15" customHeight="1" thickBot="1" x14ac:dyDescent="0.2">
      <c r="C10" t="str">
        <f>""</f>
        <v/>
      </c>
      <c r="D10" s="64"/>
      <c r="E10" s="94"/>
      <c r="F10" s="94"/>
      <c r="G10" s="94"/>
      <c r="H10" s="94"/>
      <c r="I10" s="64"/>
      <c r="J10" s="64"/>
      <c r="K10" s="64"/>
      <c r="L10" s="64"/>
      <c r="M10" s="64"/>
      <c r="N10" s="64"/>
      <c r="O10" s="64"/>
      <c r="P10" s="64"/>
      <c r="Q10" s="64"/>
    </row>
    <row r="11" spans="1:19" ht="15" customHeight="1" x14ac:dyDescent="0.15">
      <c r="D11" s="64"/>
      <c r="E11" s="67"/>
      <c r="F11" s="95" t="s">
        <v>17</v>
      </c>
      <c r="G11" s="96"/>
      <c r="H11" s="97"/>
      <c r="I11" s="68"/>
      <c r="J11" s="64"/>
      <c r="K11" s="67"/>
      <c r="L11" s="95" t="str">
        <f ca="1">IF(Header2&lt;&gt;FALSE(),"PROJECT COORDINATES","")</f>
        <v>PROJECT COORDINATES</v>
      </c>
      <c r="M11" s="96"/>
      <c r="N11" s="97"/>
      <c r="O11" s="68"/>
      <c r="P11" s="102"/>
      <c r="Q11" s="64"/>
    </row>
    <row r="12" spans="1:19" ht="22.5" customHeight="1" thickBot="1" x14ac:dyDescent="0.2">
      <c r="A12" s="92">
        <f ca="1">INDEX(Sheet.Names[Header1 row],MATCH(Sheet.number,Sheet.Names[Sheet],0))</f>
        <v>3</v>
      </c>
      <c r="B12" s="93"/>
      <c r="D12" s="64"/>
      <c r="E12" s="69" t="s">
        <v>18</v>
      </c>
      <c r="F12" s="70" t="s">
        <v>19</v>
      </c>
      <c r="G12" s="70" t="s">
        <v>20</v>
      </c>
      <c r="H12" s="70" t="s">
        <v>21</v>
      </c>
      <c r="I12" s="71" t="s">
        <v>22</v>
      </c>
      <c r="J12" s="64"/>
      <c r="K12" s="69" t="str">
        <f ca="1">IF(Header2&lt;&gt;FALSE(),"POINT
NUMBER","")</f>
        <v>POINT
NUMBER</v>
      </c>
      <c r="L12" s="70" t="str">
        <f ca="1">IF(Header2&lt;&gt;FALSE(),"NORTH","")</f>
        <v>NORTH</v>
      </c>
      <c r="M12" s="70" t="str">
        <f ca="1">IF(Header2&lt;&gt;FALSE(),"EAST","")</f>
        <v>EAST</v>
      </c>
      <c r="N12" s="70" t="str">
        <f ca="1">IF(Header2&lt;&gt;FALSE(),"ELEVATION","")</f>
        <v>ELEVATION</v>
      </c>
      <c r="O12" s="71" t="str">
        <f ca="1">IF(Header2&lt;&gt;FALSE(),"DESCRIPTION","")</f>
        <v>DESCRIPTION</v>
      </c>
      <c r="P12" s="103"/>
      <c r="Q12" s="64"/>
      <c r="R12" s="90">
        <f ca="1">INDEX(Sheet.Names[Header2 row],MATCH(Sheet.number,Sheet.Names[Sheet],0))</f>
        <v>39</v>
      </c>
      <c r="S12" s="91"/>
    </row>
    <row r="13" spans="1:19" ht="15" customHeight="1" thickTop="1" thickBot="1" x14ac:dyDescent="0.2">
      <c r="A13" s="32" t="str">
        <f ca="1">IF(A12=FALSE(),"SHEET NOT NEEDED!","")</f>
        <v/>
      </c>
      <c r="B13" s="32"/>
      <c r="D13" s="64"/>
      <c r="E13" s="72">
        <f t="shared" ref="E13:I22" ca="1" si="1">IF(Header1&lt;&gt;FALSE(),IF(ROW(E13)-ROW(Header1)&lt;=Table.rows,INDIRECT("'"&amp;Location&amp;"'!"&amp;E$6&amp;Header1+ROW(E13)-ROW(Header1)),""),"")</f>
        <v>99001</v>
      </c>
      <c r="F13" s="73">
        <f t="shared" ca="1" si="1"/>
        <v>97362.494999999995</v>
      </c>
      <c r="G13" s="73">
        <f t="shared" ca="1" si="1"/>
        <v>98691.236999999994</v>
      </c>
      <c r="H13" s="73">
        <f t="shared" ca="1" si="1"/>
        <v>171.83600000000001</v>
      </c>
      <c r="I13" s="74" t="str">
        <f t="shared" ca="1" si="1"/>
        <v>1/2" IR w/ yellow FHWA plastic cap</v>
      </c>
      <c r="J13" s="64"/>
      <c r="K13" s="72">
        <f t="shared" ref="K13:O22" ca="1" si="2">IF(Header2&lt;&gt;FALSE(),IF(ROW(K13)-ROW(Header2)&lt;=Table.rows,INDIRECT("'"&amp;Location&amp;"'!"&amp;K$6&amp;Header2+ROW(K13)-ROW(Header2)),""),"")</f>
        <v>99037</v>
      </c>
      <c r="L13" s="73">
        <f t="shared" ca="1" si="2"/>
        <v>113260.69100000001</v>
      </c>
      <c r="M13" s="73">
        <f t="shared" ca="1" si="2"/>
        <v>105153.41099999999</v>
      </c>
      <c r="N13" s="73">
        <f t="shared" ca="1" si="2"/>
        <v>642.10699999999997</v>
      </c>
      <c r="O13" s="74" t="str">
        <f t="shared" ca="1" si="2"/>
        <v>1/2" IR w/ yellow FHWA plastic cap</v>
      </c>
      <c r="P13" s="104"/>
      <c r="Q13" s="64"/>
    </row>
    <row r="14" spans="1:19" ht="15" customHeight="1" thickBot="1" x14ac:dyDescent="0.2">
      <c r="D14" s="64"/>
      <c r="E14" s="72">
        <f t="shared" ca="1" si="1"/>
        <v>99002</v>
      </c>
      <c r="F14" s="73">
        <f t="shared" ca="1" si="1"/>
        <v>97940.959000000003</v>
      </c>
      <c r="G14" s="73">
        <f t="shared" ca="1" si="1"/>
        <v>98501.731</v>
      </c>
      <c r="H14" s="73">
        <f t="shared" ca="1" si="1"/>
        <v>173.696</v>
      </c>
      <c r="I14" s="74" t="str">
        <f t="shared" ca="1" si="1"/>
        <v>1/2" IR w/ yellow FHWA plastic cap</v>
      </c>
      <c r="J14" s="64"/>
      <c r="K14" s="72">
        <f t="shared" ca="1" si="2"/>
        <v>99038</v>
      </c>
      <c r="L14" s="73">
        <f t="shared" ca="1" si="2"/>
        <v>113912.099</v>
      </c>
      <c r="M14" s="73">
        <f t="shared" ca="1" si="2"/>
        <v>105737.74800000001</v>
      </c>
      <c r="N14" s="73">
        <f t="shared" ca="1" si="2"/>
        <v>659.76</v>
      </c>
      <c r="O14" s="74" t="str">
        <f t="shared" ca="1" si="2"/>
        <v>1/2" IR w/ yellow FHWA plastic cap</v>
      </c>
      <c r="P14" s="104"/>
      <c r="Q14" s="64"/>
    </row>
    <row r="15" spans="1:19" ht="15" customHeight="1" thickBot="1" x14ac:dyDescent="0.2">
      <c r="D15" s="64"/>
      <c r="E15" s="72">
        <f t="shared" ca="1" si="1"/>
        <v>99003</v>
      </c>
      <c r="F15" s="73">
        <f t="shared" ca="1" si="1"/>
        <v>98425</v>
      </c>
      <c r="G15" s="73">
        <f t="shared" ca="1" si="1"/>
        <v>98425</v>
      </c>
      <c r="H15" s="73">
        <f t="shared" ca="1" si="1"/>
        <v>175.43299999999999</v>
      </c>
      <c r="I15" s="74" t="str">
        <f t="shared" ca="1" si="1"/>
        <v>5/8" IR w/ 2" Aluminum FHWA cap</v>
      </c>
      <c r="J15" s="64"/>
      <c r="K15" s="72">
        <f t="shared" ca="1" si="2"/>
        <v>99039</v>
      </c>
      <c r="L15" s="73">
        <f t="shared" ca="1" si="2"/>
        <v>114394.95699999999</v>
      </c>
      <c r="M15" s="73">
        <f t="shared" ca="1" si="2"/>
        <v>105992.16</v>
      </c>
      <c r="N15" s="73">
        <f t="shared" ca="1" si="2"/>
        <v>639.76900000000001</v>
      </c>
      <c r="O15" s="74" t="str">
        <f t="shared" ca="1" si="2"/>
        <v>1/2" IR w/ yellow FHWA plastic cap</v>
      </c>
      <c r="P15" s="104"/>
      <c r="Q15" s="64"/>
    </row>
    <row r="16" spans="1:19" ht="15" customHeight="1" thickBot="1" x14ac:dyDescent="0.2">
      <c r="D16" s="64"/>
      <c r="E16" s="72">
        <f t="shared" ca="1" si="1"/>
        <v>99004</v>
      </c>
      <c r="F16" s="73">
        <f t="shared" ca="1" si="1"/>
        <v>98774.771999999997</v>
      </c>
      <c r="G16" s="73">
        <f t="shared" ca="1" si="1"/>
        <v>98428.603000000003</v>
      </c>
      <c r="H16" s="73">
        <f t="shared" ca="1" si="1"/>
        <v>181.65799999999999</v>
      </c>
      <c r="I16" s="74" t="str">
        <f t="shared" ca="1" si="1"/>
        <v>5/8" IR w/ Orange FHWA plastic cap</v>
      </c>
      <c r="J16" s="64"/>
      <c r="K16" s="72">
        <f t="shared" ca="1" si="2"/>
        <v>99040</v>
      </c>
      <c r="L16" s="73">
        <f t="shared" ca="1" si="2"/>
        <v>114952.348</v>
      </c>
      <c r="M16" s="73">
        <f t="shared" ca="1" si="2"/>
        <v>106508.09</v>
      </c>
      <c r="N16" s="73">
        <f t="shared" ca="1" si="2"/>
        <v>610.09500000000003</v>
      </c>
      <c r="O16" s="74" t="str">
        <f t="shared" ca="1" si="2"/>
        <v>1/2" IR w/ yellow FHWA plastic cap</v>
      </c>
      <c r="P16" s="104"/>
      <c r="Q16" s="64"/>
    </row>
    <row r="17" spans="4:17" ht="15" customHeight="1" thickBot="1" x14ac:dyDescent="0.2">
      <c r="D17" s="64"/>
      <c r="E17" s="72">
        <f t="shared" ca="1" si="1"/>
        <v>99005</v>
      </c>
      <c r="F17" s="73">
        <f t="shared" ca="1" si="1"/>
        <v>99249.934999999998</v>
      </c>
      <c r="G17" s="73">
        <f t="shared" ca="1" si="1"/>
        <v>98411.837</v>
      </c>
      <c r="H17" s="73">
        <f t="shared" ca="1" si="1"/>
        <v>194.35400000000001</v>
      </c>
      <c r="I17" s="74" t="str">
        <f t="shared" ca="1" si="1"/>
        <v>1/2" IR w/ yellow FHWA plastic cap</v>
      </c>
      <c r="J17" s="64"/>
      <c r="K17" s="72">
        <f t="shared" ca="1" si="2"/>
        <v>99041</v>
      </c>
      <c r="L17" s="73">
        <f t="shared" ca="1" si="2"/>
        <v>115855.35</v>
      </c>
      <c r="M17" s="73">
        <f t="shared" ca="1" si="2"/>
        <v>106866.242</v>
      </c>
      <c r="N17" s="73">
        <f t="shared" ca="1" si="2"/>
        <v>632.96900000000005</v>
      </c>
      <c r="O17" s="74" t="str">
        <f t="shared" ca="1" si="2"/>
        <v>1/2" IR w/ yellow FHWA plastic cap</v>
      </c>
      <c r="P17" s="104"/>
      <c r="Q17" s="64"/>
    </row>
    <row r="18" spans="4:17" ht="15" customHeight="1" thickBot="1" x14ac:dyDescent="0.2">
      <c r="D18" s="64"/>
      <c r="E18" s="72">
        <f t="shared" ca="1" si="1"/>
        <v>99006</v>
      </c>
      <c r="F18" s="73">
        <f t="shared" ca="1" si="1"/>
        <v>99611.899000000005</v>
      </c>
      <c r="G18" s="73">
        <f t="shared" ca="1" si="1"/>
        <v>98225.1</v>
      </c>
      <c r="H18" s="73">
        <f t="shared" ca="1" si="1"/>
        <v>220.94399999999999</v>
      </c>
      <c r="I18" s="74" t="str">
        <f t="shared" ca="1" si="1"/>
        <v>1/2" IR w/ yellow FHWA plastic cap</v>
      </c>
      <c r="J18" s="64"/>
      <c r="K18" s="72">
        <f t="shared" ca="1" si="2"/>
        <v>99042</v>
      </c>
      <c r="L18" s="73">
        <f t="shared" ca="1" si="2"/>
        <v>116188.697</v>
      </c>
      <c r="M18" s="73">
        <f t="shared" ca="1" si="2"/>
        <v>107118.61900000001</v>
      </c>
      <c r="N18" s="73">
        <f t="shared" ca="1" si="2"/>
        <v>639.70500000000004</v>
      </c>
      <c r="O18" s="74" t="str">
        <f t="shared" ca="1" si="2"/>
        <v>1/2" IR w/ yellow FHWA plastic cap</v>
      </c>
      <c r="P18" s="104"/>
      <c r="Q18" s="64"/>
    </row>
    <row r="19" spans="4:17" ht="15" customHeight="1" thickBot="1" x14ac:dyDescent="0.2">
      <c r="D19" s="64"/>
      <c r="E19" s="72">
        <f t="shared" ca="1" si="1"/>
        <v>99007</v>
      </c>
      <c r="F19" s="73">
        <f t="shared" ca="1" si="1"/>
        <v>99982.903000000006</v>
      </c>
      <c r="G19" s="73">
        <f t="shared" ca="1" si="1"/>
        <v>98335.391000000003</v>
      </c>
      <c r="H19" s="73">
        <f t="shared" ca="1" si="1"/>
        <v>237.65700000000001</v>
      </c>
      <c r="I19" s="74" t="str">
        <f t="shared" ca="1" si="1"/>
        <v>1/2" IR w/ yellow FHWA plastic cap</v>
      </c>
      <c r="J19" s="64"/>
      <c r="K19" s="72">
        <f t="shared" ca="1" si="2"/>
        <v>99043</v>
      </c>
      <c r="L19" s="73">
        <f t="shared" ca="1" si="2"/>
        <v>116683.18700000001</v>
      </c>
      <c r="M19" s="73">
        <f t="shared" ca="1" si="2"/>
        <v>108007.917</v>
      </c>
      <c r="N19" s="73">
        <f t="shared" ca="1" si="2"/>
        <v>627.79499999999996</v>
      </c>
      <c r="O19" s="74" t="str">
        <f t="shared" ca="1" si="2"/>
        <v>1/2" IR w/ yellow FHWA plastic cap</v>
      </c>
      <c r="P19" s="104"/>
      <c r="Q19" s="64"/>
    </row>
    <row r="20" spans="4:17" ht="15" customHeight="1" thickBot="1" x14ac:dyDescent="0.2">
      <c r="D20" s="64"/>
      <c r="E20" s="72">
        <f t="shared" ca="1" si="1"/>
        <v>99008</v>
      </c>
      <c r="F20" s="73">
        <f t="shared" ca="1" si="1"/>
        <v>100466.143</v>
      </c>
      <c r="G20" s="73">
        <f t="shared" ca="1" si="1"/>
        <v>98281.54</v>
      </c>
      <c r="H20" s="73">
        <f t="shared" ca="1" si="1"/>
        <v>257.05799999999999</v>
      </c>
      <c r="I20" s="74" t="str">
        <f t="shared" ca="1" si="1"/>
        <v>1/2" IR w/ yellow FHWA plastic cap</v>
      </c>
      <c r="J20" s="64"/>
      <c r="K20" s="72">
        <f t="shared" ca="1" si="2"/>
        <v>99044</v>
      </c>
      <c r="L20" s="73">
        <f t="shared" ca="1" si="2"/>
        <v>117800.96400000001</v>
      </c>
      <c r="M20" s="73">
        <f t="shared" ca="1" si="2"/>
        <v>108555.569</v>
      </c>
      <c r="N20" s="73">
        <f t="shared" ca="1" si="2"/>
        <v>614.72500000000002</v>
      </c>
      <c r="O20" s="74" t="str">
        <f t="shared" ca="1" si="2"/>
        <v>1/2" IR w/ yellow FHWA plastic cap</v>
      </c>
      <c r="P20" s="104"/>
      <c r="Q20" s="64"/>
    </row>
    <row r="21" spans="4:17" ht="15" customHeight="1" thickBot="1" x14ac:dyDescent="0.2">
      <c r="D21" s="64"/>
      <c r="E21" s="72">
        <f t="shared" ca="1" si="1"/>
        <v>99009</v>
      </c>
      <c r="F21" s="73">
        <f t="shared" ca="1" si="1"/>
        <v>101052.931</v>
      </c>
      <c r="G21" s="73">
        <f t="shared" ca="1" si="1"/>
        <v>98139.881999999998</v>
      </c>
      <c r="H21" s="73">
        <f t="shared" ca="1" si="1"/>
        <v>259.18900000000002</v>
      </c>
      <c r="I21" s="74" t="str">
        <f t="shared" ca="1" si="1"/>
        <v>1/2" IR w/ yellow FHWA plastic cap</v>
      </c>
      <c r="J21" s="64"/>
      <c r="K21" s="72">
        <f t="shared" ca="1" si="2"/>
        <v>99045</v>
      </c>
      <c r="L21" s="73">
        <f t="shared" ca="1" si="2"/>
        <v>118623.02499999999</v>
      </c>
      <c r="M21" s="73">
        <f t="shared" ca="1" si="2"/>
        <v>108873.34699999999</v>
      </c>
      <c r="N21" s="73">
        <f t="shared" ca="1" si="2"/>
        <v>586.399</v>
      </c>
      <c r="O21" s="74" t="str">
        <f t="shared" ca="1" si="2"/>
        <v>1/2" IR w/ yellow FHWA plastic cap</v>
      </c>
      <c r="P21" s="104"/>
      <c r="Q21" s="64"/>
    </row>
    <row r="22" spans="4:17" ht="15" customHeight="1" thickBot="1" x14ac:dyDescent="0.2">
      <c r="D22" s="64"/>
      <c r="E22" s="72">
        <f t="shared" ca="1" si="1"/>
        <v>99010</v>
      </c>
      <c r="F22" s="73">
        <f t="shared" ca="1" si="1"/>
        <v>101683.685</v>
      </c>
      <c r="G22" s="73">
        <f t="shared" ca="1" si="1"/>
        <v>98042.514999999999</v>
      </c>
      <c r="H22" s="73">
        <f t="shared" ca="1" si="1"/>
        <v>259.10899999999998</v>
      </c>
      <c r="I22" s="74" t="str">
        <f t="shared" ca="1" si="1"/>
        <v>1/2" IR w/ yellow FHWA plastic cap</v>
      </c>
      <c r="J22" s="64"/>
      <c r="K22" s="72">
        <f t="shared" ca="1" si="2"/>
        <v>99046</v>
      </c>
      <c r="L22" s="73">
        <f t="shared" ca="1" si="2"/>
        <v>118878.584</v>
      </c>
      <c r="M22" s="73">
        <f t="shared" ca="1" si="2"/>
        <v>108728.67200000001</v>
      </c>
      <c r="N22" s="73">
        <f t="shared" ca="1" si="2"/>
        <v>584.86500000000001</v>
      </c>
      <c r="O22" s="74" t="str">
        <f t="shared" ca="1" si="2"/>
        <v>1/2" IR w/ yellow FHWA plastic cap</v>
      </c>
      <c r="P22" s="104"/>
      <c r="Q22" s="64"/>
    </row>
    <row r="23" spans="4:17" ht="15" customHeight="1" thickBot="1" x14ac:dyDescent="0.2">
      <c r="D23" s="64"/>
      <c r="E23" s="72">
        <f t="shared" ref="E23:I32" ca="1" si="3">IF(Header1&lt;&gt;FALSE(),IF(ROW(E23)-ROW(Header1)&lt;=Table.rows,INDIRECT("'"&amp;Location&amp;"'!"&amp;E$6&amp;Header1+ROW(E23)-ROW(Header1)),""),"")</f>
        <v>99011</v>
      </c>
      <c r="F23" s="73">
        <f t="shared" ca="1" si="3"/>
        <v>102378.314</v>
      </c>
      <c r="G23" s="73">
        <f t="shared" ca="1" si="3"/>
        <v>98119.316999999995</v>
      </c>
      <c r="H23" s="73">
        <f t="shared" ca="1" si="3"/>
        <v>262.72300000000001</v>
      </c>
      <c r="I23" s="74" t="str">
        <f t="shared" ca="1" si="3"/>
        <v>1/2" IR w/ yellow FHWA plastic cap</v>
      </c>
      <c r="J23" s="64"/>
      <c r="K23" s="72">
        <f t="shared" ref="K23:O32" ca="1" si="4">IF(Header2&lt;&gt;FALSE(),IF(ROW(K23)-ROW(Header2)&lt;=Table.rows,INDIRECT("'"&amp;Location&amp;"'!"&amp;K$6&amp;Header2+ROW(K23)-ROW(Header2)),""),"")</f>
        <v>99047</v>
      </c>
      <c r="L23" s="73">
        <f t="shared" ca="1" si="4"/>
        <v>119082.338</v>
      </c>
      <c r="M23" s="73">
        <f t="shared" ca="1" si="4"/>
        <v>107567.895</v>
      </c>
      <c r="N23" s="73">
        <f t="shared" ca="1" si="4"/>
        <v>577.625</v>
      </c>
      <c r="O23" s="74" t="str">
        <f t="shared" ca="1" si="4"/>
        <v>1/2" IR w/ yellow FHWA plastic cap</v>
      </c>
      <c r="P23" s="104"/>
      <c r="Q23" s="64"/>
    </row>
    <row r="24" spans="4:17" ht="15" customHeight="1" thickBot="1" x14ac:dyDescent="0.2">
      <c r="D24" s="64"/>
      <c r="E24" s="72">
        <f t="shared" ca="1" si="3"/>
        <v>99012</v>
      </c>
      <c r="F24" s="73">
        <f t="shared" ca="1" si="3"/>
        <v>102846.567</v>
      </c>
      <c r="G24" s="73">
        <f t="shared" ca="1" si="3"/>
        <v>98060.150999999998</v>
      </c>
      <c r="H24" s="73">
        <f t="shared" ca="1" si="3"/>
        <v>263.36599999999999</v>
      </c>
      <c r="I24" s="74" t="str">
        <f t="shared" ca="1" si="3"/>
        <v>1/2" IR w/ yellow FHWA plastic cap</v>
      </c>
      <c r="J24" s="64"/>
      <c r="K24" s="72">
        <f t="shared" ca="1" si="4"/>
        <v>99048</v>
      </c>
      <c r="L24" s="73">
        <f t="shared" ca="1" si="4"/>
        <v>119437.00599999999</v>
      </c>
      <c r="M24" s="73">
        <f t="shared" ca="1" si="4"/>
        <v>107332.554</v>
      </c>
      <c r="N24" s="73">
        <f t="shared" ca="1" si="4"/>
        <v>588.83600000000001</v>
      </c>
      <c r="O24" s="74" t="str">
        <f t="shared" ca="1" si="4"/>
        <v>1/2" IR w/ yellow FHWA plastic cap</v>
      </c>
      <c r="P24" s="104"/>
      <c r="Q24" s="64"/>
    </row>
    <row r="25" spans="4:17" ht="15" customHeight="1" thickBot="1" x14ac:dyDescent="0.2">
      <c r="D25" s="64"/>
      <c r="E25" s="72">
        <f t="shared" ca="1" si="3"/>
        <v>99013</v>
      </c>
      <c r="F25" s="73">
        <f t="shared" ca="1" si="3"/>
        <v>103422.932</v>
      </c>
      <c r="G25" s="73">
        <f t="shared" ca="1" si="3"/>
        <v>98059.032000000007</v>
      </c>
      <c r="H25" s="73">
        <f t="shared" ca="1" si="3"/>
        <v>266.56</v>
      </c>
      <c r="I25" s="74" t="str">
        <f t="shared" ca="1" si="3"/>
        <v>1/2" IR w/ yellow FHWA plastic cap</v>
      </c>
      <c r="J25" s="64"/>
      <c r="K25" s="72">
        <f t="shared" ca="1" si="4"/>
        <v>99049</v>
      </c>
      <c r="L25" s="73">
        <f t="shared" ca="1" si="4"/>
        <v>119876.928</v>
      </c>
      <c r="M25" s="73">
        <f t="shared" ca="1" si="4"/>
        <v>107485.913</v>
      </c>
      <c r="N25" s="73">
        <f t="shared" ca="1" si="4"/>
        <v>591.16700000000003</v>
      </c>
      <c r="O25" s="74" t="str">
        <f t="shared" ca="1" si="4"/>
        <v>1/2" IR w/ yellow FHWA plastic cap</v>
      </c>
      <c r="P25" s="104"/>
      <c r="Q25" s="64"/>
    </row>
    <row r="26" spans="4:17" ht="15" customHeight="1" thickBot="1" x14ac:dyDescent="0.2">
      <c r="D26" s="64"/>
      <c r="E26" s="72">
        <f t="shared" ca="1" si="3"/>
        <v>99014</v>
      </c>
      <c r="F26" s="73">
        <f t="shared" ca="1" si="3"/>
        <v>104318.355</v>
      </c>
      <c r="G26" s="73">
        <f t="shared" ca="1" si="3"/>
        <v>98443.165999999997</v>
      </c>
      <c r="H26" s="73">
        <f t="shared" ca="1" si="3"/>
        <v>272.12</v>
      </c>
      <c r="I26" s="74" t="str">
        <f t="shared" ca="1" si="3"/>
        <v>1/2" IR w/ yellow FHWA plastic cap</v>
      </c>
      <c r="J26" s="64"/>
      <c r="K26" s="72">
        <f t="shared" ca="1" si="4"/>
        <v>99050</v>
      </c>
      <c r="L26" s="73">
        <f t="shared" ca="1" si="4"/>
        <v>120293.522</v>
      </c>
      <c r="M26" s="73">
        <f t="shared" ca="1" si="4"/>
        <v>108147.785</v>
      </c>
      <c r="N26" s="73">
        <f t="shared" ca="1" si="4"/>
        <v>580.02800000000002</v>
      </c>
      <c r="O26" s="74" t="str">
        <f t="shared" ca="1" si="4"/>
        <v>1/2" IR w/ yellow FHWA plastic cap</v>
      </c>
      <c r="P26" s="104"/>
      <c r="Q26" s="64"/>
    </row>
    <row r="27" spans="4:17" ht="15" customHeight="1" thickBot="1" x14ac:dyDescent="0.2">
      <c r="D27" s="64"/>
      <c r="E27" s="72">
        <f t="shared" ca="1" si="3"/>
        <v>99015</v>
      </c>
      <c r="F27" s="73">
        <f t="shared" ca="1" si="3"/>
        <v>105678.13099999999</v>
      </c>
      <c r="G27" s="73">
        <f t="shared" ca="1" si="3"/>
        <v>98484.236000000004</v>
      </c>
      <c r="H27" s="73">
        <f t="shared" ca="1" si="3"/>
        <v>277.32400000000001</v>
      </c>
      <c r="I27" s="74" t="str">
        <f t="shared" ca="1" si="3"/>
        <v>1/2" IR w/ yellow FHWA plastic cap</v>
      </c>
      <c r="J27" s="64"/>
      <c r="K27" s="72">
        <f t="shared" ca="1" si="4"/>
        <v>99051</v>
      </c>
      <c r="L27" s="73">
        <f t="shared" ca="1" si="4"/>
        <v>120923.59699999999</v>
      </c>
      <c r="M27" s="73">
        <f t="shared" ca="1" si="4"/>
        <v>108445.989</v>
      </c>
      <c r="N27" s="73">
        <f t="shared" ca="1" si="4"/>
        <v>583.971</v>
      </c>
      <c r="O27" s="74" t="str">
        <f t="shared" ca="1" si="4"/>
        <v>1/2" IR w/ yellow FHWA plastic cap</v>
      </c>
      <c r="P27" s="104"/>
      <c r="Q27" s="64"/>
    </row>
    <row r="28" spans="4:17" ht="15" customHeight="1" thickBot="1" x14ac:dyDescent="0.2">
      <c r="D28" s="64"/>
      <c r="E28" s="72">
        <f t="shared" ca="1" si="3"/>
        <v>99016</v>
      </c>
      <c r="F28" s="73">
        <f t="shared" ca="1" si="3"/>
        <v>106901.09699999999</v>
      </c>
      <c r="G28" s="73">
        <f t="shared" ca="1" si="3"/>
        <v>98509.75</v>
      </c>
      <c r="H28" s="73">
        <f t="shared" ca="1" si="3"/>
        <v>280.61099999999999</v>
      </c>
      <c r="I28" s="74" t="str">
        <f t="shared" ca="1" si="3"/>
        <v>1/2" IR w/ yellow FHWA plastic cap</v>
      </c>
      <c r="J28" s="64"/>
      <c r="K28" s="72">
        <f t="shared" ca="1" si="4"/>
        <v>99052</v>
      </c>
      <c r="L28" s="73">
        <f t="shared" ca="1" si="4"/>
        <v>121678.484</v>
      </c>
      <c r="M28" s="73">
        <f t="shared" ca="1" si="4"/>
        <v>108693.46400000001</v>
      </c>
      <c r="N28" s="73">
        <f t="shared" ca="1" si="4"/>
        <v>590.70299999999997</v>
      </c>
      <c r="O28" s="74" t="str">
        <f t="shared" ca="1" si="4"/>
        <v>1/2" IR w/ yellow FHWA plastic cap</v>
      </c>
      <c r="P28" s="104"/>
      <c r="Q28" s="64"/>
    </row>
    <row r="29" spans="4:17" ht="15" customHeight="1" thickBot="1" x14ac:dyDescent="0.2">
      <c r="D29" s="64"/>
      <c r="E29" s="72">
        <f t="shared" ca="1" si="3"/>
        <v>99017</v>
      </c>
      <c r="F29" s="73">
        <f t="shared" ca="1" si="3"/>
        <v>107472.586</v>
      </c>
      <c r="G29" s="73">
        <f t="shared" ca="1" si="3"/>
        <v>98585.808999999994</v>
      </c>
      <c r="H29" s="73">
        <f t="shared" ca="1" si="3"/>
        <v>282.66300000000001</v>
      </c>
      <c r="I29" s="74" t="str">
        <f t="shared" ca="1" si="3"/>
        <v>1/2" IR w/ yellow FHWA plastic cap</v>
      </c>
      <c r="J29" s="64"/>
      <c r="K29" s="72">
        <f t="shared" ca="1" si="4"/>
        <v>99053</v>
      </c>
      <c r="L29" s="73">
        <f t="shared" ca="1" si="4"/>
        <v>122549.45</v>
      </c>
      <c r="M29" s="73">
        <f t="shared" ca="1" si="4"/>
        <v>108861.148</v>
      </c>
      <c r="N29" s="73">
        <f t="shared" ca="1" si="4"/>
        <v>578.93100000000004</v>
      </c>
      <c r="O29" s="74" t="str">
        <f t="shared" ca="1" si="4"/>
        <v>1/2" IR w/ yellow FHWA plastic cap</v>
      </c>
      <c r="P29" s="104"/>
      <c r="Q29" s="64"/>
    </row>
    <row r="30" spans="4:17" ht="15" customHeight="1" thickBot="1" x14ac:dyDescent="0.2">
      <c r="D30" s="64"/>
      <c r="E30" s="72">
        <f t="shared" ca="1" si="3"/>
        <v>99018</v>
      </c>
      <c r="F30" s="73">
        <f t="shared" ca="1" si="3"/>
        <v>107835.318</v>
      </c>
      <c r="G30" s="73">
        <f t="shared" ca="1" si="3"/>
        <v>98887.205000000002</v>
      </c>
      <c r="H30" s="73">
        <f t="shared" ca="1" si="3"/>
        <v>277.92099999999999</v>
      </c>
      <c r="I30" s="74" t="str">
        <f t="shared" ca="1" si="3"/>
        <v>1/2" IR w/ yellow FHWA plastic cap</v>
      </c>
      <c r="J30" s="64"/>
      <c r="K30" s="72">
        <f t="shared" ca="1" si="4"/>
        <v>99054</v>
      </c>
      <c r="L30" s="73">
        <f t="shared" ca="1" si="4"/>
        <v>123223.92</v>
      </c>
      <c r="M30" s="73">
        <f t="shared" ca="1" si="4"/>
        <v>108911.754</v>
      </c>
      <c r="N30" s="73">
        <f t="shared" ca="1" si="4"/>
        <v>557.81799999999998</v>
      </c>
      <c r="O30" s="74" t="str">
        <f t="shared" ca="1" si="4"/>
        <v>1/2" IR w/ yellow FHWA plastic cap</v>
      </c>
      <c r="P30" s="104"/>
      <c r="Q30" s="64"/>
    </row>
    <row r="31" spans="4:17" ht="15" customHeight="1" thickBot="1" x14ac:dyDescent="0.2">
      <c r="D31" s="64"/>
      <c r="E31" s="72">
        <f t="shared" ca="1" si="3"/>
        <v>99019</v>
      </c>
      <c r="F31" s="73">
        <f t="shared" ca="1" si="3"/>
        <v>107966.72100000001</v>
      </c>
      <c r="G31" s="73">
        <f t="shared" ca="1" si="3"/>
        <v>99464.52</v>
      </c>
      <c r="H31" s="73">
        <f t="shared" ca="1" si="3"/>
        <v>286.49400000000003</v>
      </c>
      <c r="I31" s="74" t="str">
        <f t="shared" ca="1" si="3"/>
        <v>1/2" IR w/ yellow FHWA plastic cap</v>
      </c>
      <c r="J31" s="64"/>
      <c r="K31" s="72">
        <f t="shared" ca="1" si="4"/>
        <v>99055</v>
      </c>
      <c r="L31" s="73">
        <f t="shared" ca="1" si="4"/>
        <v>124045.185</v>
      </c>
      <c r="M31" s="73">
        <f t="shared" ca="1" si="4"/>
        <v>109061.522</v>
      </c>
      <c r="N31" s="73">
        <f t="shared" ca="1" si="4"/>
        <v>553.01700000000005</v>
      </c>
      <c r="O31" s="74" t="str">
        <f t="shared" ca="1" si="4"/>
        <v>5/8" IR w/ Orange FHWA plastic cap</v>
      </c>
      <c r="P31" s="104"/>
      <c r="Q31" s="64"/>
    </row>
    <row r="32" spans="4:17" ht="15" customHeight="1" thickBot="1" x14ac:dyDescent="0.2">
      <c r="D32" s="64"/>
      <c r="E32" s="72">
        <f t="shared" ca="1" si="3"/>
        <v>99020</v>
      </c>
      <c r="F32" s="73">
        <f t="shared" ca="1" si="3"/>
        <v>108059.516</v>
      </c>
      <c r="G32" s="73">
        <f t="shared" ca="1" si="3"/>
        <v>99776.422000000006</v>
      </c>
      <c r="H32" s="73">
        <f t="shared" ca="1" si="3"/>
        <v>312.69400000000002</v>
      </c>
      <c r="I32" s="74" t="str">
        <f t="shared" ca="1" si="3"/>
        <v>1/2" IR w/ yellow FHWA plastic cap</v>
      </c>
      <c r="J32" s="64"/>
      <c r="K32" s="72">
        <f t="shared" ca="1" si="4"/>
        <v>99056</v>
      </c>
      <c r="L32" s="73">
        <f t="shared" ca="1" si="4"/>
        <v>124394.185</v>
      </c>
      <c r="M32" s="73">
        <f t="shared" ca="1" si="4"/>
        <v>109256.64599999999</v>
      </c>
      <c r="N32" s="73">
        <f t="shared" ca="1" si="4"/>
        <v>548.928</v>
      </c>
      <c r="O32" s="74" t="str">
        <f t="shared" ca="1" si="4"/>
        <v>1/2" IR w/ yellow FHWA plastic cap</v>
      </c>
      <c r="P32" s="104"/>
      <c r="Q32" s="64"/>
    </row>
    <row r="33" spans="4:17" ht="15" customHeight="1" thickBot="1" x14ac:dyDescent="0.2">
      <c r="D33" s="64"/>
      <c r="E33" s="72">
        <f t="shared" ref="E33:I42" ca="1" si="5">IF(Header1&lt;&gt;FALSE(),IF(ROW(E33)-ROW(Header1)&lt;=Table.rows,INDIRECT("'"&amp;Location&amp;"'!"&amp;E$6&amp;Header1+ROW(E33)-ROW(Header1)),""),"")</f>
        <v>99021</v>
      </c>
      <c r="F33" s="73">
        <f t="shared" ca="1" si="5"/>
        <v>108242.96799999999</v>
      </c>
      <c r="G33" s="73">
        <f t="shared" ca="1" si="5"/>
        <v>100083.281</v>
      </c>
      <c r="H33" s="73">
        <f t="shared" ca="1" si="5"/>
        <v>312.95299999999997</v>
      </c>
      <c r="I33" s="74" t="str">
        <f t="shared" ca="1" si="5"/>
        <v>1/2" IR w/ yellow FHWA plastic cap</v>
      </c>
      <c r="J33" s="64"/>
      <c r="K33" s="72">
        <f t="shared" ref="K33:O42" ca="1" si="6">IF(Header2&lt;&gt;FALSE(),IF(ROW(K33)-ROW(Header2)&lt;=Table.rows,INDIRECT("'"&amp;Location&amp;"'!"&amp;K$6&amp;Header2+ROW(K33)-ROW(Header2)),""),"")</f>
        <v>99057</v>
      </c>
      <c r="L33" s="73">
        <f t="shared" ca="1" si="6"/>
        <v>124690.185</v>
      </c>
      <c r="M33" s="73">
        <f t="shared" ca="1" si="6"/>
        <v>109815.895</v>
      </c>
      <c r="N33" s="73">
        <f t="shared" ca="1" si="6"/>
        <v>539.96199999999999</v>
      </c>
      <c r="O33" s="74" t="str">
        <f t="shared" ca="1" si="6"/>
        <v>1/2" IR w/ yellow FHWA plastic cap</v>
      </c>
      <c r="P33" s="104"/>
      <c r="Q33" s="64"/>
    </row>
    <row r="34" spans="4:17" ht="15" customHeight="1" thickBot="1" x14ac:dyDescent="0.2">
      <c r="D34" s="64"/>
      <c r="E34" s="72">
        <f t="shared" ca="1" si="5"/>
        <v>99022</v>
      </c>
      <c r="F34" s="73">
        <f t="shared" ca="1" si="5"/>
        <v>108507.458</v>
      </c>
      <c r="G34" s="73">
        <f t="shared" ca="1" si="5"/>
        <v>100422.28200000001</v>
      </c>
      <c r="H34" s="73">
        <f t="shared" ca="1" si="5"/>
        <v>302.036</v>
      </c>
      <c r="I34" s="74" t="str">
        <f t="shared" ca="1" si="5"/>
        <v>1/2" IR w/ yellow FHWA plastic cap</v>
      </c>
      <c r="J34" s="64"/>
      <c r="K34" s="72">
        <f t="shared" ca="1" si="6"/>
        <v>99058</v>
      </c>
      <c r="L34" s="73">
        <f t="shared" ca="1" si="6"/>
        <v>125084.355</v>
      </c>
      <c r="M34" s="73">
        <f t="shared" ca="1" si="6"/>
        <v>110138.935</v>
      </c>
      <c r="N34" s="73">
        <f t="shared" ca="1" si="6"/>
        <v>543.84100000000001</v>
      </c>
      <c r="O34" s="74" t="str">
        <f t="shared" ca="1" si="6"/>
        <v>1/2" IR w/ yellow FHWA plastic cap</v>
      </c>
      <c r="P34" s="104"/>
      <c r="Q34" s="64"/>
    </row>
    <row r="35" spans="4:17" ht="15" customHeight="1" thickBot="1" x14ac:dyDescent="0.2">
      <c r="D35" s="64"/>
      <c r="E35" s="72">
        <f t="shared" ca="1" si="5"/>
        <v>99023</v>
      </c>
      <c r="F35" s="73">
        <f t="shared" ca="1" si="5"/>
        <v>109030.29700000001</v>
      </c>
      <c r="G35" s="73">
        <f t="shared" ca="1" si="5"/>
        <v>100806.264</v>
      </c>
      <c r="H35" s="73">
        <f t="shared" ca="1" si="5"/>
        <v>305.34800000000001</v>
      </c>
      <c r="I35" s="74" t="str">
        <f t="shared" ca="1" si="5"/>
        <v>1/2" IR w/ yellow FHWA plastic cap</v>
      </c>
      <c r="J35" s="64"/>
      <c r="K35" s="72">
        <f t="shared" ca="1" si="6"/>
        <v>99059</v>
      </c>
      <c r="L35" s="73">
        <f t="shared" ca="1" si="6"/>
        <v>125759.033</v>
      </c>
      <c r="M35" s="73">
        <f t="shared" ca="1" si="6"/>
        <v>110403.64599999999</v>
      </c>
      <c r="N35" s="73">
        <f t="shared" ca="1" si="6"/>
        <v>566.77200000000005</v>
      </c>
      <c r="O35" s="74" t="str">
        <f t="shared" ca="1" si="6"/>
        <v>1/2" IR w/ yellow FHWA plastic cap</v>
      </c>
      <c r="P35" s="104"/>
      <c r="Q35" s="64"/>
    </row>
    <row r="36" spans="4:17" ht="15" customHeight="1" thickBot="1" x14ac:dyDescent="0.2">
      <c r="D36" s="75"/>
      <c r="E36" s="72">
        <f t="shared" ca="1" si="5"/>
        <v>99024</v>
      </c>
      <c r="F36" s="73">
        <f t="shared" ca="1" si="5"/>
        <v>109050.337</v>
      </c>
      <c r="G36" s="73">
        <f t="shared" ca="1" si="5"/>
        <v>101125.84699999999</v>
      </c>
      <c r="H36" s="73">
        <f t="shared" ca="1" si="5"/>
        <v>314.17200000000003</v>
      </c>
      <c r="I36" s="74" t="str">
        <f t="shared" ca="1" si="5"/>
        <v>1/2" IR w/ yellow FHWA plastic cap</v>
      </c>
      <c r="J36" s="64"/>
      <c r="K36" s="72">
        <f t="shared" ca="1" si="6"/>
        <v>99060</v>
      </c>
      <c r="L36" s="73">
        <f t="shared" ca="1" si="6"/>
        <v>125977.11900000001</v>
      </c>
      <c r="M36" s="73">
        <f t="shared" ca="1" si="6"/>
        <v>110801.819</v>
      </c>
      <c r="N36" s="73">
        <f t="shared" ca="1" si="6"/>
        <v>572.50400000000002</v>
      </c>
      <c r="O36" s="74" t="str">
        <f t="shared" ca="1" si="6"/>
        <v>1/2" IR w/ yellow FHWA plastic cap</v>
      </c>
      <c r="P36" s="104"/>
      <c r="Q36" s="75"/>
    </row>
    <row r="37" spans="4:17" ht="15" customHeight="1" thickBot="1" x14ac:dyDescent="0.2">
      <c r="D37" s="75"/>
      <c r="E37" s="72">
        <f t="shared" ca="1" si="5"/>
        <v>99025</v>
      </c>
      <c r="F37" s="73">
        <f t="shared" ca="1" si="5"/>
        <v>108888.71400000001</v>
      </c>
      <c r="G37" s="73">
        <f t="shared" ca="1" si="5"/>
        <v>101625.944</v>
      </c>
      <c r="H37" s="73">
        <f t="shared" ca="1" si="5"/>
        <v>344.17899999999997</v>
      </c>
      <c r="I37" s="74" t="str">
        <f t="shared" ca="1" si="5"/>
        <v>1/2" IR w/ yellow FHWA plastic cap</v>
      </c>
      <c r="J37" s="64"/>
      <c r="K37" s="72">
        <f t="shared" ca="1" si="6"/>
        <v>99061</v>
      </c>
      <c r="L37" s="73">
        <f t="shared" ca="1" si="6"/>
        <v>126427.126</v>
      </c>
      <c r="M37" s="73">
        <f t="shared" ca="1" si="6"/>
        <v>111093.27</v>
      </c>
      <c r="N37" s="73">
        <f t="shared" ca="1" si="6"/>
        <v>581.80999999999995</v>
      </c>
      <c r="O37" s="74" t="str">
        <f t="shared" ca="1" si="6"/>
        <v>1/2" IR w/ yellow FHWA plastic cap</v>
      </c>
      <c r="P37" s="104"/>
      <c r="Q37" s="75"/>
    </row>
    <row r="38" spans="4:17" ht="15" customHeight="1" thickBot="1" x14ac:dyDescent="0.2">
      <c r="D38" s="75"/>
      <c r="E38" s="72">
        <f t="shared" ca="1" si="5"/>
        <v>99026</v>
      </c>
      <c r="F38" s="73">
        <f t="shared" ca="1" si="5"/>
        <v>108878.868</v>
      </c>
      <c r="G38" s="73">
        <f t="shared" ca="1" si="5"/>
        <v>101929.18700000001</v>
      </c>
      <c r="H38" s="73">
        <f t="shared" ca="1" si="5"/>
        <v>375.96899999999999</v>
      </c>
      <c r="I38" s="74" t="str">
        <f t="shared" ca="1" si="5"/>
        <v>1/2" IR w/ yellow FHWA plastic cap</v>
      </c>
      <c r="J38" s="64"/>
      <c r="K38" s="72">
        <f t="shared" ca="1" si="6"/>
        <v>99062</v>
      </c>
      <c r="L38" s="73">
        <f t="shared" ca="1" si="6"/>
        <v>126764.205</v>
      </c>
      <c r="M38" s="73">
        <f t="shared" ca="1" si="6"/>
        <v>111335.401</v>
      </c>
      <c r="N38" s="73">
        <f t="shared" ca="1" si="6"/>
        <v>578.89</v>
      </c>
      <c r="O38" s="74" t="str">
        <f t="shared" ca="1" si="6"/>
        <v>1/2" IR w/ yellow FHWA plastic cap</v>
      </c>
      <c r="P38" s="104"/>
      <c r="Q38" s="75"/>
    </row>
    <row r="39" spans="4:17" ht="15" customHeight="1" thickBot="1" x14ac:dyDescent="0.2">
      <c r="D39" s="75"/>
      <c r="E39" s="72">
        <f t="shared" ca="1" si="5"/>
        <v>99027</v>
      </c>
      <c r="F39" s="73">
        <f t="shared" ca="1" si="5"/>
        <v>109471.643</v>
      </c>
      <c r="G39" s="73">
        <f t="shared" ca="1" si="5"/>
        <v>102161.49800000001</v>
      </c>
      <c r="H39" s="73">
        <f t="shared" ca="1" si="5"/>
        <v>436.048</v>
      </c>
      <c r="I39" s="74" t="str">
        <f t="shared" ca="1" si="5"/>
        <v>1/2" IR w/ yellow FHWA plastic cap</v>
      </c>
      <c r="J39" s="64"/>
      <c r="K39" s="72">
        <f t="shared" ca="1" si="6"/>
        <v>99063</v>
      </c>
      <c r="L39" s="73">
        <f t="shared" ca="1" si="6"/>
        <v>127603.963</v>
      </c>
      <c r="M39" s="73">
        <f t="shared" ca="1" si="6"/>
        <v>111386.80499999999</v>
      </c>
      <c r="N39" s="73">
        <f t="shared" ca="1" si="6"/>
        <v>576.279</v>
      </c>
      <c r="O39" s="74" t="str">
        <f t="shared" ca="1" si="6"/>
        <v>1/2" IR w/ yellow FHWA plastic cap</v>
      </c>
      <c r="P39" s="104"/>
      <c r="Q39" s="75"/>
    </row>
    <row r="40" spans="4:17" ht="15" customHeight="1" thickBot="1" x14ac:dyDescent="0.2">
      <c r="D40" s="75"/>
      <c r="E40" s="72">
        <f t="shared" ca="1" si="5"/>
        <v>99028</v>
      </c>
      <c r="F40" s="73">
        <f t="shared" ca="1" si="5"/>
        <v>109822.541</v>
      </c>
      <c r="G40" s="73">
        <f t="shared" ca="1" si="5"/>
        <v>102279.629</v>
      </c>
      <c r="H40" s="73">
        <f t="shared" ca="1" si="5"/>
        <v>470.48399999999998</v>
      </c>
      <c r="I40" s="74" t="str">
        <f t="shared" ca="1" si="5"/>
        <v>1/2" IR w/ yellow FHWA plastic cap</v>
      </c>
      <c r="J40" s="64"/>
      <c r="K40" s="72">
        <f t="shared" ca="1" si="6"/>
        <v>99064</v>
      </c>
      <c r="L40" s="73">
        <f t="shared" ca="1" si="6"/>
        <v>128336.14</v>
      </c>
      <c r="M40" s="73">
        <f t="shared" ca="1" si="6"/>
        <v>111100.749</v>
      </c>
      <c r="N40" s="73">
        <f t="shared" ca="1" si="6"/>
        <v>536.625</v>
      </c>
      <c r="O40" s="74" t="str">
        <f t="shared" ca="1" si="6"/>
        <v>1/2" IR w/ yellow FHWA plastic cap</v>
      </c>
      <c r="P40" s="104"/>
      <c r="Q40" s="75"/>
    </row>
    <row r="41" spans="4:17" ht="15" customHeight="1" thickBot="1" x14ac:dyDescent="0.2">
      <c r="D41" s="75"/>
      <c r="E41" s="72">
        <f t="shared" ca="1" si="5"/>
        <v>99029</v>
      </c>
      <c r="F41" s="73">
        <f t="shared" ca="1" si="5"/>
        <v>110053.827</v>
      </c>
      <c r="G41" s="73">
        <f t="shared" ca="1" si="5"/>
        <v>102632.89200000001</v>
      </c>
      <c r="H41" s="73">
        <f t="shared" ca="1" si="5"/>
        <v>505.89499999999998</v>
      </c>
      <c r="I41" s="74" t="str">
        <f t="shared" ca="1" si="5"/>
        <v>1/2" IR w/ yellow FHWA plastic cap</v>
      </c>
      <c r="J41" s="64"/>
      <c r="K41" s="72">
        <f t="shared" ca="1" si="6"/>
        <v>99065</v>
      </c>
      <c r="L41" s="73">
        <f t="shared" ca="1" si="6"/>
        <v>128748.319</v>
      </c>
      <c r="M41" s="73">
        <f t="shared" ca="1" si="6"/>
        <v>110363.716</v>
      </c>
      <c r="N41" s="73">
        <f t="shared" ca="1" si="6"/>
        <v>513.98699999999997</v>
      </c>
      <c r="O41" s="74" t="str">
        <f t="shared" ca="1" si="6"/>
        <v>1/2" IR w/ yellow FHWA plastic cap</v>
      </c>
      <c r="P41" s="104"/>
      <c r="Q41" s="75"/>
    </row>
    <row r="42" spans="4:17" ht="15" customHeight="1" thickBot="1" x14ac:dyDescent="0.2">
      <c r="D42" s="75"/>
      <c r="E42" s="72">
        <f t="shared" ca="1" si="5"/>
        <v>99030</v>
      </c>
      <c r="F42" s="73">
        <f t="shared" ca="1" si="5"/>
        <v>110255.996</v>
      </c>
      <c r="G42" s="73">
        <f t="shared" ca="1" si="5"/>
        <v>102785.61500000001</v>
      </c>
      <c r="H42" s="73">
        <f t="shared" ca="1" si="5"/>
        <v>527.33100000000002</v>
      </c>
      <c r="I42" s="74" t="str">
        <f t="shared" ca="1" si="5"/>
        <v>1/2" IR w/ yellow FHWA plastic cap</v>
      </c>
      <c r="J42" s="64"/>
      <c r="K42" s="72">
        <f t="shared" ca="1" si="6"/>
        <v>99066</v>
      </c>
      <c r="L42" s="73">
        <f t="shared" ca="1" si="6"/>
        <v>128780.587</v>
      </c>
      <c r="M42" s="73">
        <f t="shared" ca="1" si="6"/>
        <v>109629.427</v>
      </c>
      <c r="N42" s="73">
        <f t="shared" ca="1" si="6"/>
        <v>494.642</v>
      </c>
      <c r="O42" s="74" t="str">
        <f t="shared" ca="1" si="6"/>
        <v>1/2" IR w/ yellow FHWA plastic cap</v>
      </c>
      <c r="P42" s="104"/>
      <c r="Q42" s="75"/>
    </row>
    <row r="43" spans="4:17" ht="15" customHeight="1" thickBot="1" x14ac:dyDescent="0.2">
      <c r="D43" s="75"/>
      <c r="E43" s="72">
        <f t="shared" ref="E43:I48" ca="1" si="7">IF(Header1&lt;&gt;FALSE(),IF(ROW(E43)-ROW(Header1)&lt;=Table.rows,INDIRECT("'"&amp;Location&amp;"'!"&amp;E$6&amp;Header1+ROW(E43)-ROW(Header1)),""),"")</f>
        <v>99031</v>
      </c>
      <c r="F43" s="73">
        <f t="shared" ca="1" si="7"/>
        <v>110687.421</v>
      </c>
      <c r="G43" s="73">
        <f t="shared" ca="1" si="7"/>
        <v>102875.916</v>
      </c>
      <c r="H43" s="73">
        <f t="shared" ca="1" si="7"/>
        <v>557.03499999999997</v>
      </c>
      <c r="I43" s="74" t="str">
        <f t="shared" ca="1" si="7"/>
        <v>5/8" IR w/ 2" Aluminum FHWA cap</v>
      </c>
      <c r="J43" s="64"/>
      <c r="K43" s="72">
        <f t="shared" ref="K43:O48" ca="1" si="8">IF(Header2&lt;&gt;FALSE(),IF(ROW(K43)-ROW(Header2)&lt;=Table.rows,INDIRECT("'"&amp;Location&amp;"'!"&amp;K$6&amp;Header2+ROW(K43)-ROW(Header2)),""),"")</f>
        <v>99067</v>
      </c>
      <c r="L43" s="73">
        <f t="shared" ca="1" si="8"/>
        <v>129388.929</v>
      </c>
      <c r="M43" s="73">
        <f t="shared" ca="1" si="8"/>
        <v>108961.747</v>
      </c>
      <c r="N43" s="73">
        <f t="shared" ca="1" si="8"/>
        <v>474.14699999999999</v>
      </c>
      <c r="O43" s="74" t="str">
        <f t="shared" ca="1" si="8"/>
        <v>1/2" IR w/ yellow FHWA plastic cap</v>
      </c>
      <c r="P43" s="104"/>
      <c r="Q43" s="75"/>
    </row>
    <row r="44" spans="4:17" ht="15" customHeight="1" thickBot="1" x14ac:dyDescent="0.2">
      <c r="D44" s="75"/>
      <c r="E44" s="72">
        <f t="shared" ca="1" si="7"/>
        <v>99032</v>
      </c>
      <c r="F44" s="73">
        <f t="shared" ca="1" si="7"/>
        <v>111179.66800000001</v>
      </c>
      <c r="G44" s="73">
        <f t="shared" ca="1" si="7"/>
        <v>103338.916</v>
      </c>
      <c r="H44" s="73">
        <f t="shared" ca="1" si="7"/>
        <v>575.94500000000005</v>
      </c>
      <c r="I44" s="74" t="str">
        <f t="shared" ca="1" si="7"/>
        <v>5/8" IR w/ 2" Aluminum FHWA cap</v>
      </c>
      <c r="J44" s="64"/>
      <c r="K44" s="72">
        <f t="shared" ca="1" si="8"/>
        <v>99068</v>
      </c>
      <c r="L44" s="73">
        <f t="shared" ca="1" si="8"/>
        <v>129635.30899999999</v>
      </c>
      <c r="M44" s="73">
        <f t="shared" ca="1" si="8"/>
        <v>108329.88</v>
      </c>
      <c r="N44" s="73">
        <f t="shared" ca="1" si="8"/>
        <v>432.03100000000001</v>
      </c>
      <c r="O44" s="74" t="str">
        <f t="shared" ca="1" si="8"/>
        <v>1/2" IR w/ yellow FHWA plastic cap</v>
      </c>
      <c r="P44" s="104"/>
      <c r="Q44" s="75"/>
    </row>
    <row r="45" spans="4:17" ht="15" customHeight="1" thickBot="1" x14ac:dyDescent="0.2">
      <c r="D45" s="75"/>
      <c r="E45" s="72">
        <f t="shared" ca="1" si="7"/>
        <v>99033</v>
      </c>
      <c r="F45" s="73">
        <f t="shared" ca="1" si="7"/>
        <v>111579.98299999999</v>
      </c>
      <c r="G45" s="73">
        <f t="shared" ca="1" si="7"/>
        <v>103632.701</v>
      </c>
      <c r="H45" s="73">
        <f t="shared" ca="1" si="7"/>
        <v>582.44600000000003</v>
      </c>
      <c r="I45" s="74" t="str">
        <f t="shared" ca="1" si="7"/>
        <v>1/2" IR w/ yellow FHWA plastic cap</v>
      </c>
      <c r="J45" s="64"/>
      <c r="K45" s="72">
        <f t="shared" ca="1" si="8"/>
        <v>99069</v>
      </c>
      <c r="L45" s="73">
        <f t="shared" ca="1" si="8"/>
        <v>130059.431</v>
      </c>
      <c r="M45" s="73">
        <f t="shared" ca="1" si="8"/>
        <v>108016.542</v>
      </c>
      <c r="N45" s="73">
        <f t="shared" ca="1" si="8"/>
        <v>441.80500000000001</v>
      </c>
      <c r="O45" s="74" t="str">
        <f t="shared" ca="1" si="8"/>
        <v>1/2" IR w/ yellow FHWA plastic cap</v>
      </c>
      <c r="P45" s="104"/>
      <c r="Q45" s="75"/>
    </row>
    <row r="46" spans="4:17" ht="15" customHeight="1" thickBot="1" x14ac:dyDescent="0.2">
      <c r="D46" s="75"/>
      <c r="E46" s="72">
        <f t="shared" ca="1" si="7"/>
        <v>99034</v>
      </c>
      <c r="F46" s="73">
        <f t="shared" ca="1" si="7"/>
        <v>111805.769</v>
      </c>
      <c r="G46" s="73">
        <f t="shared" ca="1" si="7"/>
        <v>104025.879</v>
      </c>
      <c r="H46" s="73">
        <f t="shared" ca="1" si="7"/>
        <v>598.65099999999995</v>
      </c>
      <c r="I46" s="74" t="str">
        <f t="shared" ca="1" si="7"/>
        <v>1/2" IR w/ yellow FHWA plastic cap</v>
      </c>
      <c r="J46" s="64"/>
      <c r="K46" s="72">
        <f t="shared" ca="1" si="8"/>
        <v>99070</v>
      </c>
      <c r="L46" s="73">
        <f t="shared" ca="1" si="8"/>
        <v>130393.099</v>
      </c>
      <c r="M46" s="73">
        <f t="shared" ca="1" si="8"/>
        <v>107855.443</v>
      </c>
      <c r="N46" s="73">
        <f t="shared" ca="1" si="8"/>
        <v>426.72500000000002</v>
      </c>
      <c r="O46" s="74" t="str">
        <f t="shared" ca="1" si="8"/>
        <v>5/8" IR w/ Orange FHWA plastic cap</v>
      </c>
      <c r="P46" s="104"/>
      <c r="Q46" s="75"/>
    </row>
    <row r="47" spans="4:17" ht="15" customHeight="1" thickBot="1" x14ac:dyDescent="0.2">
      <c r="D47" s="75"/>
      <c r="E47" s="72">
        <f t="shared" ca="1" si="7"/>
        <v>99035</v>
      </c>
      <c r="F47" s="73">
        <f t="shared" ca="1" si="7"/>
        <v>112427.02899999999</v>
      </c>
      <c r="G47" s="73">
        <f t="shared" ca="1" si="7"/>
        <v>104499.838</v>
      </c>
      <c r="H47" s="73">
        <f t="shared" ca="1" si="7"/>
        <v>610.98900000000003</v>
      </c>
      <c r="I47" s="74" t="str">
        <f t="shared" ca="1" si="7"/>
        <v>1/2" IR w/ yellow FHWA plastic cap</v>
      </c>
      <c r="J47" s="64"/>
      <c r="K47" s="72">
        <f t="shared" ca="1" si="8"/>
        <v>99071</v>
      </c>
      <c r="L47" s="73">
        <f t="shared" ca="1" si="8"/>
        <v>130879.005</v>
      </c>
      <c r="M47" s="73">
        <f t="shared" ca="1" si="8"/>
        <v>108126.47</v>
      </c>
      <c r="N47" s="73">
        <f t="shared" ca="1" si="8"/>
        <v>416.654</v>
      </c>
      <c r="O47" s="74" t="str">
        <f t="shared" ca="1" si="8"/>
        <v>1/2" IR w/ yellow FHWA plastic cap</v>
      </c>
      <c r="P47" s="104"/>
      <c r="Q47" s="75"/>
    </row>
    <row r="48" spans="4:17" ht="15" customHeight="1" thickBot="1" x14ac:dyDescent="0.2">
      <c r="D48" s="75"/>
      <c r="E48" s="72">
        <f t="shared" ca="1" si="7"/>
        <v>99036</v>
      </c>
      <c r="F48" s="73">
        <f t="shared" ca="1" si="7"/>
        <v>112864.325</v>
      </c>
      <c r="G48" s="73">
        <f t="shared" ca="1" si="7"/>
        <v>104589.84600000001</v>
      </c>
      <c r="H48" s="73">
        <f t="shared" ca="1" si="7"/>
        <v>621.40899999999999</v>
      </c>
      <c r="I48" s="74" t="str">
        <f t="shared" ca="1" si="7"/>
        <v>1/2" IR w/ yellow FHWA plastic cap</v>
      </c>
      <c r="J48" s="64"/>
      <c r="K48" s="72">
        <f t="shared" ca="1" si="8"/>
        <v>99072</v>
      </c>
      <c r="L48" s="73">
        <f t="shared" ca="1" si="8"/>
        <v>131543.351</v>
      </c>
      <c r="M48" s="73">
        <f t="shared" ca="1" si="8"/>
        <v>108106.96</v>
      </c>
      <c r="N48" s="73">
        <f t="shared" ca="1" si="8"/>
        <v>422.07799999999997</v>
      </c>
      <c r="O48" s="74" t="str">
        <f t="shared" ca="1" si="8"/>
        <v>1/2" IR w/ yellow FHWA plastic cap</v>
      </c>
      <c r="P48" s="104"/>
      <c r="Q48" s="75"/>
    </row>
    <row r="49" spans="4:17" ht="15" customHeight="1" x14ac:dyDescent="0.15">
      <c r="D49" s="76"/>
      <c r="E49" s="76"/>
      <c r="F49" s="76"/>
      <c r="G49" s="76"/>
      <c r="H49" s="76"/>
      <c r="I49" s="76"/>
      <c r="J49" s="76"/>
      <c r="K49" s="76"/>
      <c r="L49" s="76"/>
      <c r="M49" s="76"/>
      <c r="N49" s="76"/>
      <c r="O49" s="64"/>
      <c r="P49" s="64"/>
      <c r="Q49" s="64"/>
    </row>
    <row r="50" spans="4:17" ht="15" customHeight="1" x14ac:dyDescent="0.15">
      <c r="D50" s="76"/>
      <c r="E50" s="76"/>
      <c r="F50" s="76"/>
      <c r="G50" s="76"/>
      <c r="H50" s="76"/>
      <c r="I50" s="76"/>
      <c r="J50" s="76"/>
      <c r="K50" s="76"/>
      <c r="L50" s="76"/>
      <c r="M50" s="76"/>
      <c r="N50" s="76"/>
      <c r="O50" s="64"/>
      <c r="P50" s="64"/>
      <c r="Q50" s="64"/>
    </row>
    <row r="51" spans="4:17" ht="15" customHeight="1" x14ac:dyDescent="0.15">
      <c r="D51" s="76"/>
      <c r="E51" s="76"/>
      <c r="F51" s="76"/>
      <c r="G51" s="76"/>
      <c r="H51" s="76"/>
      <c r="I51" s="76"/>
      <c r="J51" s="76"/>
      <c r="K51" s="76"/>
      <c r="L51" s="76"/>
      <c r="M51" s="76"/>
      <c r="N51" s="76"/>
      <c r="O51" s="64"/>
      <c r="P51" s="64"/>
      <c r="Q51" s="64"/>
    </row>
    <row r="52" spans="4:17" ht="15" customHeight="1" x14ac:dyDescent="0.15">
      <c r="D52" s="76"/>
      <c r="E52" s="76"/>
      <c r="F52" s="76"/>
      <c r="G52" s="76"/>
      <c r="H52" s="76"/>
      <c r="I52" s="76"/>
      <c r="J52" s="76"/>
      <c r="K52" s="76"/>
      <c r="L52" s="76"/>
      <c r="M52" s="76"/>
      <c r="N52" s="76"/>
      <c r="O52" s="64"/>
      <c r="P52" s="64"/>
      <c r="Q52" s="64"/>
    </row>
    <row r="53" spans="4:17" ht="15" customHeight="1" x14ac:dyDescent="0.15">
      <c r="D53" s="76"/>
      <c r="E53" s="76"/>
      <c r="F53" s="76"/>
      <c r="G53" s="76"/>
      <c r="H53" s="76"/>
      <c r="I53" s="76"/>
      <c r="J53" s="76"/>
      <c r="K53" s="76"/>
      <c r="L53" s="76"/>
      <c r="M53" s="76"/>
      <c r="N53" s="76"/>
      <c r="O53" s="64"/>
      <c r="P53" s="64"/>
      <c r="Q53" s="64"/>
    </row>
    <row r="54" spans="4:17" ht="14.25" customHeight="1" x14ac:dyDescent="0.15">
      <c r="D54" s="76"/>
      <c r="E54" s="76"/>
      <c r="F54" s="76"/>
      <c r="G54" s="76"/>
      <c r="H54" s="76"/>
      <c r="I54" s="76"/>
      <c r="J54" s="76"/>
      <c r="K54" s="76"/>
      <c r="L54" s="76"/>
      <c r="M54" s="76"/>
      <c r="N54" s="76"/>
      <c r="O54" s="64"/>
      <c r="P54" s="64"/>
      <c r="Q54" s="64"/>
    </row>
  </sheetData>
  <sheetProtection sheet="1" objects="1" scenarios="1" formatCells="0"/>
  <mergeCells count="7">
    <mergeCell ref="R12:S12"/>
    <mergeCell ref="A12:B12"/>
    <mergeCell ref="E8:I8"/>
    <mergeCell ref="J8:N9"/>
    <mergeCell ref="E10:H10"/>
    <mergeCell ref="F11:H11"/>
    <mergeCell ref="L11:N11"/>
  </mergeCells>
  <conditionalFormatting sqref="E13:I48">
    <cfRule type="expression" dxfId="4" priority="1" stopIfTrue="1">
      <formula>OR(ROW(E13)-ROW(Header1)&gt;Table.rows,Header1-Start.Row+ROW(E13)-ROW(Header1)&gt;Data.rows)</formula>
    </cfRule>
    <cfRule type="expression" dxfId="3" priority="2" stopIfTrue="1">
      <formula>AND(ROW(E13)-ROW(Header1)&lt;Table.rows,Header1-Start.Row+ROW(E13)-ROW(Header1)&lt;Data.rows)</formula>
    </cfRule>
  </conditionalFormatting>
  <conditionalFormatting sqref="K11:O48">
    <cfRule type="expression" dxfId="2" priority="3" stopIfTrue="1">
      <formula>NOT(Header2)</formula>
    </cfRule>
  </conditionalFormatting>
  <conditionalFormatting sqref="K13:O48">
    <cfRule type="expression" dxfId="1" priority="4" stopIfTrue="1">
      <formula>OR(ROW(K13)-ROW(Header2)&gt;Table.rows,Header2-Start.Row+ROW(K13)-ROW(Header2)&gt;Data.rows)</formula>
    </cfRule>
    <cfRule type="expression" dxfId="0" priority="5" stopIfTrue="1">
      <formula>AND(ROW(E13)-ROW(Header2)&lt;Table.rows,Header2-Start.Row+ROW(E13)-ROW(Header2)&lt;Data.rows)</formula>
    </cfRule>
  </conditionalFormatting>
  <printOptions horizontalCentered="1" verticalCentered="1"/>
  <pageMargins left="0" right="0" top="0" bottom="0" header="0" footer="0"/>
  <pageSetup paperSize="17"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3"/>
  <sheetViews>
    <sheetView showGridLines="0" workbookViewId="0">
      <selection sqref="A1:D1"/>
    </sheetView>
  </sheetViews>
  <sheetFormatPr defaultColWidth="10.28515625" defaultRowHeight="15.75" x14ac:dyDescent="0.25"/>
  <cols>
    <col min="1" max="1" width="9.85546875" style="38" customWidth="1"/>
    <col min="2" max="3" width="14.42578125" style="38" customWidth="1"/>
    <col min="4" max="4" width="11" style="38" customWidth="1"/>
    <col min="5" max="5" width="44.28515625" style="38" customWidth="1"/>
    <col min="6" max="16384" width="10.28515625" style="38"/>
  </cols>
  <sheetData>
    <row r="1" spans="1:5" ht="140.1" customHeight="1" x14ac:dyDescent="0.25">
      <c r="A1" s="98" t="s">
        <v>53</v>
      </c>
      <c r="B1" s="98"/>
      <c r="C1" s="98"/>
      <c r="D1" s="98"/>
      <c r="E1" s="37"/>
    </row>
    <row r="2" spans="1:5" ht="14.1" customHeight="1" x14ac:dyDescent="0.25">
      <c r="A2" s="39"/>
      <c r="B2" s="99" t="s">
        <v>17</v>
      </c>
      <c r="C2" s="100"/>
      <c r="D2" s="101"/>
    </row>
    <row r="3" spans="1:5" ht="27.95" customHeight="1" thickBot="1" x14ac:dyDescent="0.3">
      <c r="A3" s="40" t="s">
        <v>18</v>
      </c>
      <c r="B3" s="41" t="s">
        <v>19</v>
      </c>
      <c r="C3" s="42" t="s">
        <v>20</v>
      </c>
      <c r="D3" s="43" t="s">
        <v>21</v>
      </c>
      <c r="E3" s="44" t="s">
        <v>22</v>
      </c>
    </row>
    <row r="4" spans="1:5" ht="14.1" customHeight="1" thickTop="1" x14ac:dyDescent="0.25">
      <c r="A4" s="45">
        <v>99001</v>
      </c>
      <c r="B4" s="46">
        <v>97362.494999999995</v>
      </c>
      <c r="C4" s="46">
        <v>98691.236999999994</v>
      </c>
      <c r="D4" s="47">
        <v>171.83600000000001</v>
      </c>
      <c r="E4" s="48" t="s">
        <v>54</v>
      </c>
    </row>
    <row r="5" spans="1:5" ht="14.1" customHeight="1" x14ac:dyDescent="0.25">
      <c r="A5" s="49">
        <v>99002</v>
      </c>
      <c r="B5" s="50">
        <v>97940.959000000003</v>
      </c>
      <c r="C5" s="50">
        <v>98501.731</v>
      </c>
      <c r="D5" s="47">
        <v>173.696</v>
      </c>
      <c r="E5" s="51" t="s">
        <v>54</v>
      </c>
    </row>
    <row r="6" spans="1:5" ht="14.1" customHeight="1" x14ac:dyDescent="0.25">
      <c r="A6" s="49">
        <v>99003</v>
      </c>
      <c r="B6" s="50">
        <v>98425</v>
      </c>
      <c r="C6" s="50">
        <v>98425</v>
      </c>
      <c r="D6" s="47">
        <v>175.43299999999999</v>
      </c>
      <c r="E6" s="51" t="s">
        <v>55</v>
      </c>
    </row>
    <row r="7" spans="1:5" ht="14.1" customHeight="1" x14ac:dyDescent="0.25">
      <c r="A7" s="49">
        <v>99004</v>
      </c>
      <c r="B7" s="50">
        <v>98774.771999999997</v>
      </c>
      <c r="C7" s="50">
        <v>98428.603000000003</v>
      </c>
      <c r="D7" s="47">
        <v>181.65799999999999</v>
      </c>
      <c r="E7" s="51" t="s">
        <v>56</v>
      </c>
    </row>
    <row r="8" spans="1:5" ht="14.1" customHeight="1" x14ac:dyDescent="0.25">
      <c r="A8" s="49">
        <v>99005</v>
      </c>
      <c r="B8" s="50">
        <v>99249.934999999998</v>
      </c>
      <c r="C8" s="50">
        <v>98411.837</v>
      </c>
      <c r="D8" s="47">
        <v>194.35400000000001</v>
      </c>
      <c r="E8" s="51" t="s">
        <v>54</v>
      </c>
    </row>
    <row r="9" spans="1:5" ht="14.1" customHeight="1" x14ac:dyDescent="0.25">
      <c r="A9" s="49">
        <v>99006</v>
      </c>
      <c r="B9" s="50">
        <v>99611.899000000005</v>
      </c>
      <c r="C9" s="50">
        <v>98225.1</v>
      </c>
      <c r="D9" s="47">
        <v>220.94399999999999</v>
      </c>
      <c r="E9" s="51" t="s">
        <v>54</v>
      </c>
    </row>
    <row r="10" spans="1:5" ht="14.1" customHeight="1" x14ac:dyDescent="0.25">
      <c r="A10" s="49">
        <v>99007</v>
      </c>
      <c r="B10" s="50">
        <v>99982.903000000006</v>
      </c>
      <c r="C10" s="50">
        <v>98335.391000000003</v>
      </c>
      <c r="D10" s="47">
        <v>237.65700000000001</v>
      </c>
      <c r="E10" s="51" t="s">
        <v>54</v>
      </c>
    </row>
    <row r="11" spans="1:5" ht="14.1" customHeight="1" x14ac:dyDescent="0.25">
      <c r="A11" s="49">
        <v>99008</v>
      </c>
      <c r="B11" s="50">
        <v>100466.143</v>
      </c>
      <c r="C11" s="50">
        <v>98281.54</v>
      </c>
      <c r="D11" s="47">
        <v>257.05799999999999</v>
      </c>
      <c r="E11" s="51" t="s">
        <v>54</v>
      </c>
    </row>
    <row r="12" spans="1:5" ht="14.1" customHeight="1" x14ac:dyDescent="0.25">
      <c r="A12" s="49">
        <v>99009</v>
      </c>
      <c r="B12" s="50">
        <v>101052.931</v>
      </c>
      <c r="C12" s="50">
        <v>98139.881999999998</v>
      </c>
      <c r="D12" s="47">
        <v>259.18900000000002</v>
      </c>
      <c r="E12" s="51" t="s">
        <v>54</v>
      </c>
    </row>
    <row r="13" spans="1:5" ht="14.1" customHeight="1" x14ac:dyDescent="0.25">
      <c r="A13" s="49">
        <v>99010</v>
      </c>
      <c r="B13" s="50">
        <v>101683.685</v>
      </c>
      <c r="C13" s="50">
        <v>98042.514999999999</v>
      </c>
      <c r="D13" s="47">
        <v>259.10899999999998</v>
      </c>
      <c r="E13" s="51" t="s">
        <v>54</v>
      </c>
    </row>
    <row r="14" spans="1:5" ht="14.1" customHeight="1" x14ac:dyDescent="0.25">
      <c r="A14" s="49">
        <v>99011</v>
      </c>
      <c r="B14" s="50">
        <v>102378.314</v>
      </c>
      <c r="C14" s="50">
        <v>98119.316999999995</v>
      </c>
      <c r="D14" s="47">
        <v>262.72300000000001</v>
      </c>
      <c r="E14" s="51" t="s">
        <v>54</v>
      </c>
    </row>
    <row r="15" spans="1:5" ht="14.1" customHeight="1" x14ac:dyDescent="0.25">
      <c r="A15" s="49">
        <v>99012</v>
      </c>
      <c r="B15" s="50">
        <v>102846.567</v>
      </c>
      <c r="C15" s="50">
        <v>98060.150999999998</v>
      </c>
      <c r="D15" s="47">
        <v>263.36599999999999</v>
      </c>
      <c r="E15" s="51" t="s">
        <v>54</v>
      </c>
    </row>
    <row r="16" spans="1:5" ht="14.1" customHeight="1" x14ac:dyDescent="0.25">
      <c r="A16" s="49">
        <v>99013</v>
      </c>
      <c r="B16" s="50">
        <v>103422.932</v>
      </c>
      <c r="C16" s="50">
        <v>98059.032000000007</v>
      </c>
      <c r="D16" s="47">
        <v>266.56</v>
      </c>
      <c r="E16" s="51" t="s">
        <v>54</v>
      </c>
    </row>
    <row r="17" spans="1:5" ht="14.1" customHeight="1" x14ac:dyDescent="0.25">
      <c r="A17" s="49">
        <v>99014</v>
      </c>
      <c r="B17" s="52">
        <v>104318.355</v>
      </c>
      <c r="C17" s="52">
        <v>98443.165999999997</v>
      </c>
      <c r="D17" s="47">
        <v>272.12</v>
      </c>
      <c r="E17" s="51" t="s">
        <v>54</v>
      </c>
    </row>
    <row r="18" spans="1:5" ht="14.1" customHeight="1" x14ac:dyDescent="0.25">
      <c r="A18" s="53">
        <v>99015</v>
      </c>
      <c r="B18" s="54">
        <v>105678.13099999999</v>
      </c>
      <c r="C18" s="54">
        <v>98484.236000000004</v>
      </c>
      <c r="D18" s="47">
        <v>277.32400000000001</v>
      </c>
      <c r="E18" s="55" t="s">
        <v>54</v>
      </c>
    </row>
    <row r="19" spans="1:5" ht="14.1" customHeight="1" x14ac:dyDescent="0.25">
      <c r="A19" s="49">
        <v>99016</v>
      </c>
      <c r="B19" s="52">
        <v>106901.09699999999</v>
      </c>
      <c r="C19" s="52">
        <v>98509.75</v>
      </c>
      <c r="D19" s="47">
        <v>280.61099999999999</v>
      </c>
      <c r="E19" s="51" t="s">
        <v>54</v>
      </c>
    </row>
    <row r="20" spans="1:5" ht="14.1" customHeight="1" x14ac:dyDescent="0.25">
      <c r="A20" s="56">
        <v>99017</v>
      </c>
      <c r="B20" s="52">
        <v>107472.586</v>
      </c>
      <c r="C20" s="52">
        <v>98585.808999999994</v>
      </c>
      <c r="D20" s="47">
        <v>282.66300000000001</v>
      </c>
      <c r="E20" s="51" t="s">
        <v>54</v>
      </c>
    </row>
    <row r="21" spans="1:5" ht="14.1" customHeight="1" x14ac:dyDescent="0.25">
      <c r="A21" s="49">
        <v>99018</v>
      </c>
      <c r="B21" s="52">
        <v>107835.318</v>
      </c>
      <c r="C21" s="52">
        <v>98887.205000000002</v>
      </c>
      <c r="D21" s="47">
        <v>277.92099999999999</v>
      </c>
      <c r="E21" s="51" t="s">
        <v>54</v>
      </c>
    </row>
    <row r="22" spans="1:5" ht="14.1" customHeight="1" x14ac:dyDescent="0.25">
      <c r="A22" s="49">
        <v>99019</v>
      </c>
      <c r="B22" s="52">
        <v>107966.72100000001</v>
      </c>
      <c r="C22" s="52">
        <v>99464.52</v>
      </c>
      <c r="D22" s="47">
        <v>286.49400000000003</v>
      </c>
      <c r="E22" s="51" t="s">
        <v>54</v>
      </c>
    </row>
    <row r="23" spans="1:5" ht="14.1" customHeight="1" x14ac:dyDescent="0.25">
      <c r="A23" s="49">
        <v>99020</v>
      </c>
      <c r="B23" s="52">
        <v>108059.516</v>
      </c>
      <c r="C23" s="52">
        <v>99776.422000000006</v>
      </c>
      <c r="D23" s="47">
        <v>312.69400000000002</v>
      </c>
      <c r="E23" s="51" t="s">
        <v>54</v>
      </c>
    </row>
    <row r="24" spans="1:5" ht="14.1" customHeight="1" x14ac:dyDescent="0.25">
      <c r="A24" s="49">
        <v>99021</v>
      </c>
      <c r="B24" s="52">
        <v>108242.96799999999</v>
      </c>
      <c r="C24" s="52">
        <v>100083.281</v>
      </c>
      <c r="D24" s="47">
        <v>312.95299999999997</v>
      </c>
      <c r="E24" s="51" t="s">
        <v>54</v>
      </c>
    </row>
    <row r="25" spans="1:5" ht="14.1" customHeight="1" x14ac:dyDescent="0.25">
      <c r="A25" s="49">
        <v>99022</v>
      </c>
      <c r="B25" s="52">
        <v>108507.458</v>
      </c>
      <c r="C25" s="52">
        <v>100422.28200000001</v>
      </c>
      <c r="D25" s="47">
        <v>302.036</v>
      </c>
      <c r="E25" s="51" t="s">
        <v>54</v>
      </c>
    </row>
    <row r="26" spans="1:5" ht="14.1" customHeight="1" x14ac:dyDescent="0.25">
      <c r="A26" s="49">
        <v>99023</v>
      </c>
      <c r="B26" s="52">
        <v>109030.29700000001</v>
      </c>
      <c r="C26" s="52">
        <v>100806.264</v>
      </c>
      <c r="D26" s="47">
        <v>305.34800000000001</v>
      </c>
      <c r="E26" s="51" t="s">
        <v>54</v>
      </c>
    </row>
    <row r="27" spans="1:5" ht="14.1" customHeight="1" x14ac:dyDescent="0.25">
      <c r="A27" s="49">
        <v>99024</v>
      </c>
      <c r="B27" s="52">
        <v>109050.337</v>
      </c>
      <c r="C27" s="52">
        <v>101125.84699999999</v>
      </c>
      <c r="D27" s="47">
        <v>314.17200000000003</v>
      </c>
      <c r="E27" s="51" t="s">
        <v>54</v>
      </c>
    </row>
    <row r="28" spans="1:5" ht="14.1" customHeight="1" x14ac:dyDescent="0.25">
      <c r="A28" s="49">
        <v>99025</v>
      </c>
      <c r="B28" s="52">
        <v>108888.71400000001</v>
      </c>
      <c r="C28" s="52">
        <v>101625.944</v>
      </c>
      <c r="D28" s="47">
        <v>344.17899999999997</v>
      </c>
      <c r="E28" s="51" t="s">
        <v>54</v>
      </c>
    </row>
    <row r="29" spans="1:5" ht="14.1" customHeight="1" x14ac:dyDescent="0.25">
      <c r="A29" s="49">
        <v>99026</v>
      </c>
      <c r="B29" s="52">
        <v>108878.868</v>
      </c>
      <c r="C29" s="52">
        <v>101929.18700000001</v>
      </c>
      <c r="D29" s="47">
        <v>375.96899999999999</v>
      </c>
      <c r="E29" s="51" t="s">
        <v>54</v>
      </c>
    </row>
    <row r="30" spans="1:5" ht="14.1" customHeight="1" x14ac:dyDescent="0.25">
      <c r="A30" s="49">
        <v>99027</v>
      </c>
      <c r="B30" s="52">
        <v>109471.643</v>
      </c>
      <c r="C30" s="52">
        <v>102161.49800000001</v>
      </c>
      <c r="D30" s="47">
        <v>436.048</v>
      </c>
      <c r="E30" s="51" t="s">
        <v>54</v>
      </c>
    </row>
    <row r="31" spans="1:5" ht="14.1" customHeight="1" x14ac:dyDescent="0.25">
      <c r="A31" s="49">
        <v>99028</v>
      </c>
      <c r="B31" s="52">
        <v>109822.541</v>
      </c>
      <c r="C31" s="52">
        <v>102279.629</v>
      </c>
      <c r="D31" s="47">
        <v>470.48399999999998</v>
      </c>
      <c r="E31" s="51" t="s">
        <v>54</v>
      </c>
    </row>
    <row r="32" spans="1:5" ht="14.1" customHeight="1" x14ac:dyDescent="0.25">
      <c r="A32" s="49">
        <v>99029</v>
      </c>
      <c r="B32" s="52">
        <v>110053.827</v>
      </c>
      <c r="C32" s="52">
        <v>102632.89200000001</v>
      </c>
      <c r="D32" s="47">
        <v>505.89499999999998</v>
      </c>
      <c r="E32" s="51" t="s">
        <v>54</v>
      </c>
    </row>
    <row r="33" spans="1:5" ht="14.1" customHeight="1" x14ac:dyDescent="0.25">
      <c r="A33" s="49">
        <v>99030</v>
      </c>
      <c r="B33" s="52">
        <v>110255.996</v>
      </c>
      <c r="C33" s="52">
        <v>102785.61500000001</v>
      </c>
      <c r="D33" s="47">
        <v>527.33100000000002</v>
      </c>
      <c r="E33" s="51" t="s">
        <v>54</v>
      </c>
    </row>
    <row r="34" spans="1:5" ht="14.1" customHeight="1" x14ac:dyDescent="0.25">
      <c r="A34" s="49">
        <v>99031</v>
      </c>
      <c r="B34" s="52">
        <v>110687.421</v>
      </c>
      <c r="C34" s="52">
        <v>102875.916</v>
      </c>
      <c r="D34" s="47">
        <v>557.03499999999997</v>
      </c>
      <c r="E34" s="51" t="s">
        <v>55</v>
      </c>
    </row>
    <row r="35" spans="1:5" ht="14.1" customHeight="1" x14ac:dyDescent="0.25">
      <c r="A35" s="49">
        <v>99032</v>
      </c>
      <c r="B35" s="52">
        <v>111179.66800000001</v>
      </c>
      <c r="C35" s="52">
        <v>103338.916</v>
      </c>
      <c r="D35" s="47">
        <v>575.94500000000005</v>
      </c>
      <c r="E35" s="51" t="s">
        <v>55</v>
      </c>
    </row>
    <row r="36" spans="1:5" ht="14.1" customHeight="1" x14ac:dyDescent="0.25">
      <c r="A36" s="49">
        <v>99033</v>
      </c>
      <c r="B36" s="52">
        <v>111579.98299999999</v>
      </c>
      <c r="C36" s="52">
        <v>103632.701</v>
      </c>
      <c r="D36" s="47">
        <v>582.44600000000003</v>
      </c>
      <c r="E36" s="51" t="s">
        <v>54</v>
      </c>
    </row>
    <row r="37" spans="1:5" ht="14.1" customHeight="1" x14ac:dyDescent="0.25">
      <c r="A37" s="49">
        <v>99034</v>
      </c>
      <c r="B37" s="50">
        <v>111805.769</v>
      </c>
      <c r="C37" s="50">
        <v>104025.879</v>
      </c>
      <c r="D37" s="50">
        <v>598.65099999999995</v>
      </c>
      <c r="E37" s="51" t="s">
        <v>54</v>
      </c>
    </row>
    <row r="38" spans="1:5" ht="15.75" customHeight="1" x14ac:dyDescent="0.25">
      <c r="A38" s="49">
        <v>99035</v>
      </c>
      <c r="B38" s="50">
        <v>112427.02899999999</v>
      </c>
      <c r="C38" s="50">
        <v>104499.838</v>
      </c>
      <c r="D38" s="50">
        <v>610.98900000000003</v>
      </c>
      <c r="E38" s="51" t="s">
        <v>54</v>
      </c>
    </row>
    <row r="39" spans="1:5" ht="15.75" customHeight="1" x14ac:dyDescent="0.25">
      <c r="A39" s="49">
        <v>99036</v>
      </c>
      <c r="B39" s="50">
        <v>112864.325</v>
      </c>
      <c r="C39" s="50">
        <v>104589.84600000001</v>
      </c>
      <c r="D39" s="50">
        <v>621.40899999999999</v>
      </c>
      <c r="E39" s="51" t="s">
        <v>54</v>
      </c>
    </row>
    <row r="40" spans="1:5" ht="15.75" customHeight="1" x14ac:dyDescent="0.25">
      <c r="A40" s="49">
        <v>99037</v>
      </c>
      <c r="B40" s="50">
        <v>113260.69100000001</v>
      </c>
      <c r="C40" s="50">
        <v>105153.41099999999</v>
      </c>
      <c r="D40" s="50">
        <v>642.10699999999997</v>
      </c>
      <c r="E40" s="51" t="s">
        <v>54</v>
      </c>
    </row>
    <row r="41" spans="1:5" ht="15.75" customHeight="1" x14ac:dyDescent="0.25">
      <c r="A41" s="49">
        <v>99038</v>
      </c>
      <c r="B41" s="50">
        <v>113912.099</v>
      </c>
      <c r="C41" s="50">
        <v>105737.74800000001</v>
      </c>
      <c r="D41" s="50">
        <v>659.76</v>
      </c>
      <c r="E41" s="51" t="s">
        <v>54</v>
      </c>
    </row>
    <row r="42" spans="1:5" ht="15.75" customHeight="1" x14ac:dyDescent="0.25">
      <c r="A42" s="49">
        <v>99039</v>
      </c>
      <c r="B42" s="50">
        <v>114394.95699999999</v>
      </c>
      <c r="C42" s="50">
        <v>105992.16</v>
      </c>
      <c r="D42" s="50">
        <v>639.76900000000001</v>
      </c>
      <c r="E42" s="51" t="s">
        <v>54</v>
      </c>
    </row>
    <row r="43" spans="1:5" ht="15.75" customHeight="1" x14ac:dyDescent="0.25">
      <c r="A43" s="49">
        <v>99040</v>
      </c>
      <c r="B43" s="50">
        <v>114952.348</v>
      </c>
      <c r="C43" s="50">
        <v>106508.09</v>
      </c>
      <c r="D43" s="50">
        <v>610.09500000000003</v>
      </c>
      <c r="E43" s="51" t="s">
        <v>54</v>
      </c>
    </row>
    <row r="44" spans="1:5" ht="15.75" customHeight="1" x14ac:dyDescent="0.25">
      <c r="A44" s="49">
        <v>99041</v>
      </c>
      <c r="B44" s="50">
        <v>115855.35</v>
      </c>
      <c r="C44" s="50">
        <v>106866.242</v>
      </c>
      <c r="D44" s="50">
        <v>632.96900000000005</v>
      </c>
      <c r="E44" s="51" t="s">
        <v>54</v>
      </c>
    </row>
    <row r="45" spans="1:5" ht="15.75" customHeight="1" x14ac:dyDescent="0.25">
      <c r="A45" s="49">
        <v>99042</v>
      </c>
      <c r="B45" s="50">
        <v>116188.697</v>
      </c>
      <c r="C45" s="50">
        <v>107118.61900000001</v>
      </c>
      <c r="D45" s="50">
        <v>639.70500000000004</v>
      </c>
      <c r="E45" s="51" t="s">
        <v>54</v>
      </c>
    </row>
    <row r="46" spans="1:5" ht="15.75" customHeight="1" x14ac:dyDescent="0.25">
      <c r="A46" s="49">
        <v>99043</v>
      </c>
      <c r="B46" s="50">
        <v>116683.18700000001</v>
      </c>
      <c r="C46" s="50">
        <v>108007.917</v>
      </c>
      <c r="D46" s="50">
        <v>627.79499999999996</v>
      </c>
      <c r="E46" s="51" t="s">
        <v>54</v>
      </c>
    </row>
    <row r="47" spans="1:5" ht="15.75" customHeight="1" x14ac:dyDescent="0.25">
      <c r="A47" s="49">
        <v>99044</v>
      </c>
      <c r="B47" s="50">
        <v>117800.96400000001</v>
      </c>
      <c r="C47" s="50">
        <v>108555.569</v>
      </c>
      <c r="D47" s="50">
        <v>614.72500000000002</v>
      </c>
      <c r="E47" s="51" t="s">
        <v>54</v>
      </c>
    </row>
    <row r="48" spans="1:5" ht="15.75" customHeight="1" x14ac:dyDescent="0.25">
      <c r="A48" s="49">
        <v>99045</v>
      </c>
      <c r="B48" s="50">
        <v>118623.02499999999</v>
      </c>
      <c r="C48" s="50">
        <v>108873.34699999999</v>
      </c>
      <c r="D48" s="50">
        <v>586.399</v>
      </c>
      <c r="E48" s="51" t="s">
        <v>54</v>
      </c>
    </row>
    <row r="49" spans="1:5" ht="15.75" customHeight="1" x14ac:dyDescent="0.25">
      <c r="A49" s="49">
        <v>99046</v>
      </c>
      <c r="B49" s="50">
        <v>118878.584</v>
      </c>
      <c r="C49" s="50">
        <v>108728.67200000001</v>
      </c>
      <c r="D49" s="50">
        <v>584.86500000000001</v>
      </c>
      <c r="E49" s="51" t="s">
        <v>54</v>
      </c>
    </row>
    <row r="50" spans="1:5" ht="15.75" customHeight="1" x14ac:dyDescent="0.25">
      <c r="A50" s="49">
        <v>99047</v>
      </c>
      <c r="B50" s="52">
        <v>119082.338</v>
      </c>
      <c r="C50" s="52">
        <v>107567.895</v>
      </c>
      <c r="D50" s="52">
        <v>577.625</v>
      </c>
      <c r="E50" s="51" t="s">
        <v>54</v>
      </c>
    </row>
    <row r="51" spans="1:5" ht="15.75" customHeight="1" x14ac:dyDescent="0.25">
      <c r="A51" s="53">
        <v>99048</v>
      </c>
      <c r="B51" s="54">
        <v>119437.00599999999</v>
      </c>
      <c r="C51" s="54">
        <v>107332.554</v>
      </c>
      <c r="D51" s="54">
        <v>588.83600000000001</v>
      </c>
      <c r="E51" s="55" t="s">
        <v>54</v>
      </c>
    </row>
    <row r="52" spans="1:5" ht="15.75" customHeight="1" x14ac:dyDescent="0.25">
      <c r="A52" s="49">
        <v>99049</v>
      </c>
      <c r="B52" s="52">
        <v>119876.928</v>
      </c>
      <c r="C52" s="52">
        <v>107485.913</v>
      </c>
      <c r="D52" s="52">
        <v>591.16700000000003</v>
      </c>
      <c r="E52" s="51" t="s">
        <v>54</v>
      </c>
    </row>
    <row r="53" spans="1:5" ht="15.75" customHeight="1" x14ac:dyDescent="0.25">
      <c r="A53" s="56">
        <v>99050</v>
      </c>
      <c r="B53" s="52">
        <v>120293.522</v>
      </c>
      <c r="C53" s="52">
        <v>108147.785</v>
      </c>
      <c r="D53" s="52">
        <v>580.02800000000002</v>
      </c>
      <c r="E53" s="51" t="s">
        <v>54</v>
      </c>
    </row>
    <row r="54" spans="1:5" ht="15.75" customHeight="1" x14ac:dyDescent="0.25">
      <c r="A54" s="49">
        <v>99051</v>
      </c>
      <c r="B54" s="52">
        <v>120923.59699999999</v>
      </c>
      <c r="C54" s="52">
        <v>108445.989</v>
      </c>
      <c r="D54" s="52">
        <v>583.971</v>
      </c>
      <c r="E54" s="51" t="s">
        <v>54</v>
      </c>
    </row>
    <row r="55" spans="1:5" ht="15.75" customHeight="1" x14ac:dyDescent="0.25">
      <c r="A55" s="49">
        <v>99052</v>
      </c>
      <c r="B55" s="52">
        <v>121678.484</v>
      </c>
      <c r="C55" s="52">
        <v>108693.46400000001</v>
      </c>
      <c r="D55" s="52">
        <v>590.70299999999997</v>
      </c>
      <c r="E55" s="51" t="s">
        <v>54</v>
      </c>
    </row>
    <row r="56" spans="1:5" ht="15.75" customHeight="1" x14ac:dyDescent="0.25">
      <c r="A56" s="49">
        <v>99053</v>
      </c>
      <c r="B56" s="52">
        <v>122549.45</v>
      </c>
      <c r="C56" s="52">
        <v>108861.148</v>
      </c>
      <c r="D56" s="52">
        <v>578.93100000000004</v>
      </c>
      <c r="E56" s="51" t="s">
        <v>54</v>
      </c>
    </row>
    <row r="57" spans="1:5" ht="15.75" customHeight="1" x14ac:dyDescent="0.25">
      <c r="A57" s="49">
        <v>99054</v>
      </c>
      <c r="B57" s="52">
        <v>123223.92</v>
      </c>
      <c r="C57" s="52">
        <v>108911.754</v>
      </c>
      <c r="D57" s="52">
        <v>557.81799999999998</v>
      </c>
      <c r="E57" s="51" t="s">
        <v>54</v>
      </c>
    </row>
    <row r="58" spans="1:5" x14ac:dyDescent="0.25">
      <c r="A58" s="49">
        <v>99055</v>
      </c>
      <c r="B58" s="52">
        <v>124045.185</v>
      </c>
      <c r="C58" s="52">
        <v>109061.522</v>
      </c>
      <c r="D58" s="52">
        <v>553.01700000000005</v>
      </c>
      <c r="E58" s="51" t="s">
        <v>56</v>
      </c>
    </row>
    <row r="59" spans="1:5" x14ac:dyDescent="0.25">
      <c r="A59" s="49">
        <v>99056</v>
      </c>
      <c r="B59" s="52">
        <v>124394.185</v>
      </c>
      <c r="C59" s="52">
        <v>109256.64599999999</v>
      </c>
      <c r="D59" s="52">
        <v>548.928</v>
      </c>
      <c r="E59" s="51" t="s">
        <v>54</v>
      </c>
    </row>
    <row r="60" spans="1:5" x14ac:dyDescent="0.25">
      <c r="A60" s="49">
        <v>99057</v>
      </c>
      <c r="B60" s="52">
        <v>124690.185</v>
      </c>
      <c r="C60" s="52">
        <v>109815.895</v>
      </c>
      <c r="D60" s="52">
        <v>539.96199999999999</v>
      </c>
      <c r="E60" s="51" t="s">
        <v>54</v>
      </c>
    </row>
    <row r="61" spans="1:5" x14ac:dyDescent="0.25">
      <c r="A61" s="49">
        <v>99058</v>
      </c>
      <c r="B61" s="52">
        <v>125084.355</v>
      </c>
      <c r="C61" s="52">
        <v>110138.935</v>
      </c>
      <c r="D61" s="52">
        <v>543.84100000000001</v>
      </c>
      <c r="E61" s="51" t="s">
        <v>54</v>
      </c>
    </row>
    <row r="62" spans="1:5" x14ac:dyDescent="0.25">
      <c r="A62" s="49">
        <v>99059</v>
      </c>
      <c r="B62" s="52">
        <v>125759.033</v>
      </c>
      <c r="C62" s="52">
        <v>110403.64599999999</v>
      </c>
      <c r="D62" s="52">
        <v>566.77200000000005</v>
      </c>
      <c r="E62" s="51" t="s">
        <v>54</v>
      </c>
    </row>
    <row r="63" spans="1:5" x14ac:dyDescent="0.25">
      <c r="A63" s="49">
        <v>99060</v>
      </c>
      <c r="B63" s="52">
        <v>125977.11900000001</v>
      </c>
      <c r="C63" s="52">
        <v>110801.819</v>
      </c>
      <c r="D63" s="52">
        <v>572.50400000000002</v>
      </c>
      <c r="E63" s="51" t="s">
        <v>54</v>
      </c>
    </row>
    <row r="64" spans="1:5" x14ac:dyDescent="0.25">
      <c r="A64" s="49">
        <v>99061</v>
      </c>
      <c r="B64" s="52">
        <v>126427.126</v>
      </c>
      <c r="C64" s="52">
        <v>111093.27</v>
      </c>
      <c r="D64" s="52">
        <v>581.80999999999995</v>
      </c>
      <c r="E64" s="51" t="s">
        <v>54</v>
      </c>
    </row>
    <row r="65" spans="1:5" x14ac:dyDescent="0.25">
      <c r="A65" s="49">
        <v>99062</v>
      </c>
      <c r="B65" s="52">
        <v>126764.205</v>
      </c>
      <c r="C65" s="52">
        <v>111335.401</v>
      </c>
      <c r="D65" s="52">
        <v>578.89</v>
      </c>
      <c r="E65" s="51" t="s">
        <v>54</v>
      </c>
    </row>
    <row r="66" spans="1:5" x14ac:dyDescent="0.25">
      <c r="A66" s="49">
        <v>99063</v>
      </c>
      <c r="B66" s="52">
        <v>127603.963</v>
      </c>
      <c r="C66" s="52">
        <v>111386.80499999999</v>
      </c>
      <c r="D66" s="52">
        <v>576.279</v>
      </c>
      <c r="E66" s="51" t="s">
        <v>54</v>
      </c>
    </row>
    <row r="67" spans="1:5" x14ac:dyDescent="0.25">
      <c r="A67" s="49">
        <v>99064</v>
      </c>
      <c r="B67" s="52">
        <v>128336.14</v>
      </c>
      <c r="C67" s="52">
        <v>111100.749</v>
      </c>
      <c r="D67" s="52">
        <v>536.625</v>
      </c>
      <c r="E67" s="51" t="s">
        <v>54</v>
      </c>
    </row>
    <row r="68" spans="1:5" x14ac:dyDescent="0.25">
      <c r="A68" s="49">
        <v>99065</v>
      </c>
      <c r="B68" s="52">
        <v>128748.319</v>
      </c>
      <c r="C68" s="52">
        <v>110363.716</v>
      </c>
      <c r="D68" s="52">
        <v>513.98699999999997</v>
      </c>
      <c r="E68" s="51" t="s">
        <v>54</v>
      </c>
    </row>
    <row r="69" spans="1:5" x14ac:dyDescent="0.25">
      <c r="A69" s="49">
        <v>99066</v>
      </c>
      <c r="B69" s="52">
        <v>128780.587</v>
      </c>
      <c r="C69" s="52">
        <v>109629.427</v>
      </c>
      <c r="D69" s="52">
        <v>494.642</v>
      </c>
      <c r="E69" s="51" t="s">
        <v>54</v>
      </c>
    </row>
    <row r="70" spans="1:5" x14ac:dyDescent="0.25">
      <c r="A70" s="49">
        <v>99067</v>
      </c>
      <c r="B70" s="50">
        <v>129388.929</v>
      </c>
      <c r="C70" s="50">
        <v>108961.747</v>
      </c>
      <c r="D70" s="50">
        <v>474.14699999999999</v>
      </c>
      <c r="E70" s="51" t="s">
        <v>54</v>
      </c>
    </row>
    <row r="71" spans="1:5" x14ac:dyDescent="0.25">
      <c r="A71" s="49">
        <v>99068</v>
      </c>
      <c r="B71" s="50">
        <v>129635.30899999999</v>
      </c>
      <c r="C71" s="50">
        <v>108329.88</v>
      </c>
      <c r="D71" s="50">
        <v>432.03100000000001</v>
      </c>
      <c r="E71" s="51" t="s">
        <v>54</v>
      </c>
    </row>
    <row r="72" spans="1:5" x14ac:dyDescent="0.25">
      <c r="A72" s="49">
        <v>99069</v>
      </c>
      <c r="B72" s="50">
        <v>130059.431</v>
      </c>
      <c r="C72" s="50">
        <v>108016.542</v>
      </c>
      <c r="D72" s="50">
        <v>441.80500000000001</v>
      </c>
      <c r="E72" s="51" t="s">
        <v>54</v>
      </c>
    </row>
    <row r="73" spans="1:5" x14ac:dyDescent="0.25">
      <c r="A73" s="49">
        <v>99070</v>
      </c>
      <c r="B73" s="50">
        <v>130393.099</v>
      </c>
      <c r="C73" s="50">
        <v>107855.443</v>
      </c>
      <c r="D73" s="50">
        <v>426.72500000000002</v>
      </c>
      <c r="E73" s="51" t="s">
        <v>56</v>
      </c>
    </row>
    <row r="74" spans="1:5" x14ac:dyDescent="0.25">
      <c r="A74" s="49">
        <v>99071</v>
      </c>
      <c r="B74" s="50">
        <v>130879.005</v>
      </c>
      <c r="C74" s="50">
        <v>108126.47</v>
      </c>
      <c r="D74" s="50">
        <v>416.654</v>
      </c>
      <c r="E74" s="51" t="s">
        <v>54</v>
      </c>
    </row>
    <row r="75" spans="1:5" x14ac:dyDescent="0.25">
      <c r="A75" s="49">
        <v>99072</v>
      </c>
      <c r="B75" s="50">
        <v>131543.351</v>
      </c>
      <c r="C75" s="50">
        <v>108106.96</v>
      </c>
      <c r="D75" s="50">
        <v>422.07799999999997</v>
      </c>
      <c r="E75" s="51" t="s">
        <v>54</v>
      </c>
    </row>
    <row r="76" spans="1:5" x14ac:dyDescent="0.25">
      <c r="A76" s="49">
        <v>99073</v>
      </c>
      <c r="B76" s="50">
        <v>132294.58100000001</v>
      </c>
      <c r="C76" s="50">
        <v>107495.989</v>
      </c>
      <c r="D76" s="50">
        <v>412.851</v>
      </c>
      <c r="E76" s="51" t="s">
        <v>54</v>
      </c>
    </row>
    <row r="77" spans="1:5" x14ac:dyDescent="0.25">
      <c r="A77" s="49">
        <v>99074</v>
      </c>
      <c r="B77" s="50">
        <v>132779.467</v>
      </c>
      <c r="C77" s="50">
        <v>106975.273</v>
      </c>
      <c r="D77" s="50">
        <v>431.49799999999999</v>
      </c>
      <c r="E77" s="51" t="s">
        <v>54</v>
      </c>
    </row>
    <row r="78" spans="1:5" x14ac:dyDescent="0.25">
      <c r="A78" s="49">
        <v>99075</v>
      </c>
      <c r="B78" s="50">
        <v>133228.014</v>
      </c>
      <c r="C78" s="50">
        <v>106627.78200000001</v>
      </c>
      <c r="D78" s="50">
        <v>416.68200000000002</v>
      </c>
      <c r="E78" s="51" t="s">
        <v>54</v>
      </c>
    </row>
    <row r="79" spans="1:5" x14ac:dyDescent="0.25">
      <c r="A79" s="49">
        <v>99076</v>
      </c>
      <c r="B79" s="50">
        <v>134038.878</v>
      </c>
      <c r="C79" s="50">
        <v>106694.842</v>
      </c>
      <c r="D79" s="50">
        <v>423.01100000000002</v>
      </c>
      <c r="E79" s="51" t="s">
        <v>54</v>
      </c>
    </row>
    <row r="80" spans="1:5" x14ac:dyDescent="0.25">
      <c r="A80" s="49">
        <v>99077</v>
      </c>
      <c r="B80" s="50">
        <v>135108.97700000001</v>
      </c>
      <c r="C80" s="50">
        <v>106720.129</v>
      </c>
      <c r="D80" s="50">
        <v>432.029</v>
      </c>
      <c r="E80" s="51" t="s">
        <v>54</v>
      </c>
    </row>
    <row r="81" spans="1:5" x14ac:dyDescent="0.25">
      <c r="A81" s="49">
        <v>99078</v>
      </c>
      <c r="B81" s="50">
        <v>135893.84099999999</v>
      </c>
      <c r="C81" s="50">
        <v>106194.232</v>
      </c>
      <c r="D81" s="50">
        <v>431.2</v>
      </c>
      <c r="E81" s="51" t="s">
        <v>54</v>
      </c>
    </row>
    <row r="82" spans="1:5" x14ac:dyDescent="0.25">
      <c r="A82" s="49">
        <v>99079</v>
      </c>
      <c r="B82" s="50">
        <v>136389.23000000001</v>
      </c>
      <c r="C82" s="50">
        <v>105912.955</v>
      </c>
      <c r="D82" s="50">
        <v>429.98099999999999</v>
      </c>
      <c r="E82" s="51" t="s">
        <v>54</v>
      </c>
    </row>
    <row r="83" spans="1:5" x14ac:dyDescent="0.25">
      <c r="A83" s="49">
        <v>99080</v>
      </c>
      <c r="B83" s="52">
        <v>136813.01800000001</v>
      </c>
      <c r="C83" s="52">
        <v>105956.067</v>
      </c>
      <c r="D83" s="52">
        <v>434.24099999999999</v>
      </c>
      <c r="E83" s="51" t="s">
        <v>54</v>
      </c>
    </row>
    <row r="84" spans="1:5" x14ac:dyDescent="0.25">
      <c r="A84" s="53">
        <v>99081</v>
      </c>
      <c r="B84" s="54">
        <v>137433.73199999999</v>
      </c>
      <c r="C84" s="54">
        <v>106273.08100000001</v>
      </c>
      <c r="D84" s="54">
        <v>442.22199999999998</v>
      </c>
      <c r="E84" s="55" t="s">
        <v>54</v>
      </c>
    </row>
    <row r="85" spans="1:5" x14ac:dyDescent="0.25">
      <c r="A85" s="49">
        <v>99082</v>
      </c>
      <c r="B85" s="52">
        <v>138335.74400000001</v>
      </c>
      <c r="C85" s="52">
        <v>106306.67</v>
      </c>
      <c r="D85" s="52">
        <v>455.601</v>
      </c>
      <c r="E85" s="51" t="s">
        <v>54</v>
      </c>
    </row>
    <row r="86" spans="1:5" x14ac:dyDescent="0.25">
      <c r="A86" s="56">
        <v>99083</v>
      </c>
      <c r="B86" s="52">
        <v>139120.117</v>
      </c>
      <c r="C86" s="52">
        <v>106350.433</v>
      </c>
      <c r="D86" s="52">
        <v>489.79599999999999</v>
      </c>
      <c r="E86" s="51" t="s">
        <v>54</v>
      </c>
    </row>
    <row r="87" spans="1:5" x14ac:dyDescent="0.25">
      <c r="A87" s="49">
        <v>99084</v>
      </c>
      <c r="B87" s="52">
        <v>139925.63399999999</v>
      </c>
      <c r="C87" s="52">
        <v>106494.728</v>
      </c>
      <c r="D87" s="52">
        <v>540.64200000000005</v>
      </c>
      <c r="E87" s="51" t="s">
        <v>54</v>
      </c>
    </row>
    <row r="88" spans="1:5" x14ac:dyDescent="0.25">
      <c r="A88" s="49">
        <v>99085</v>
      </c>
      <c r="B88" s="52">
        <v>140428.364</v>
      </c>
      <c r="C88" s="52">
        <v>106696.94500000001</v>
      </c>
      <c r="D88" s="52">
        <v>537.71799999999996</v>
      </c>
      <c r="E88" s="51" t="s">
        <v>54</v>
      </c>
    </row>
    <row r="89" spans="1:5" x14ac:dyDescent="0.25">
      <c r="A89" s="49">
        <v>99086</v>
      </c>
      <c r="B89" s="52">
        <v>141388.86799999999</v>
      </c>
      <c r="C89" s="52">
        <v>106576.26700000001</v>
      </c>
      <c r="D89" s="52">
        <v>527.04700000000003</v>
      </c>
      <c r="E89" s="51" t="s">
        <v>54</v>
      </c>
    </row>
    <row r="90" spans="1:5" x14ac:dyDescent="0.25">
      <c r="A90" s="49">
        <v>99087</v>
      </c>
      <c r="B90" s="52">
        <v>141659.40599999999</v>
      </c>
      <c r="C90" s="52">
        <v>106135.56200000001</v>
      </c>
      <c r="D90" s="52">
        <v>522.02700000000004</v>
      </c>
      <c r="E90" s="51" t="s">
        <v>54</v>
      </c>
    </row>
    <row r="91" spans="1:5" x14ac:dyDescent="0.25">
      <c r="A91" s="49">
        <v>99088</v>
      </c>
      <c r="B91" s="52">
        <v>142244.601</v>
      </c>
      <c r="C91" s="52">
        <v>105254.986</v>
      </c>
      <c r="D91" s="52">
        <v>522.33000000000004</v>
      </c>
      <c r="E91" s="51" t="s">
        <v>54</v>
      </c>
    </row>
    <row r="92" spans="1:5" x14ac:dyDescent="0.25">
      <c r="A92" s="49">
        <v>99089</v>
      </c>
      <c r="B92" s="52">
        <v>142639.23699999999</v>
      </c>
      <c r="C92" s="52">
        <v>104950.39999999999</v>
      </c>
      <c r="D92" s="52">
        <v>533.00099999999998</v>
      </c>
      <c r="E92" s="51" t="s">
        <v>54</v>
      </c>
    </row>
    <row r="93" spans="1:5" x14ac:dyDescent="0.25">
      <c r="A93" s="49">
        <v>99090</v>
      </c>
      <c r="B93" s="52">
        <v>143385.95300000001</v>
      </c>
      <c r="C93" s="52">
        <v>104862.327</v>
      </c>
      <c r="D93" s="52">
        <v>541.35299999999995</v>
      </c>
      <c r="E93" s="51" t="s">
        <v>54</v>
      </c>
    </row>
    <row r="94" spans="1:5" x14ac:dyDescent="0.25">
      <c r="A94" s="49">
        <v>99091</v>
      </c>
      <c r="B94" s="52">
        <v>144360.15</v>
      </c>
      <c r="C94" s="52">
        <v>104672.412</v>
      </c>
      <c r="D94" s="52">
        <v>549.04100000000005</v>
      </c>
      <c r="E94" s="51" t="s">
        <v>56</v>
      </c>
    </row>
    <row r="95" spans="1:5" x14ac:dyDescent="0.25">
      <c r="A95" s="49">
        <v>99092</v>
      </c>
      <c r="B95" s="52">
        <v>145166.58900000001</v>
      </c>
      <c r="C95" s="52">
        <v>104844.909</v>
      </c>
      <c r="D95" s="52">
        <v>560.68700000000001</v>
      </c>
      <c r="E95" s="51" t="s">
        <v>54</v>
      </c>
    </row>
    <row r="96" spans="1:5" x14ac:dyDescent="0.25">
      <c r="A96" s="49">
        <v>99093</v>
      </c>
      <c r="B96" s="52">
        <v>146121.87599999999</v>
      </c>
      <c r="C96" s="52">
        <v>104975.97100000001</v>
      </c>
      <c r="D96" s="52">
        <v>578.72500000000002</v>
      </c>
      <c r="E96" s="51" t="s">
        <v>54</v>
      </c>
    </row>
    <row r="97" spans="1:5" x14ac:dyDescent="0.25">
      <c r="A97" s="49">
        <v>99094</v>
      </c>
      <c r="B97" s="52">
        <v>146959.51999999999</v>
      </c>
      <c r="C97" s="52">
        <v>104645.125</v>
      </c>
      <c r="D97" s="52">
        <v>594.41399999999999</v>
      </c>
      <c r="E97" s="51" t="s">
        <v>54</v>
      </c>
    </row>
    <row r="98" spans="1:5" x14ac:dyDescent="0.25">
      <c r="A98" s="49">
        <v>99095</v>
      </c>
      <c r="B98" s="52">
        <v>147552.53099999999</v>
      </c>
      <c r="C98" s="52">
        <v>104441.027</v>
      </c>
      <c r="D98" s="52">
        <v>606.82000000000005</v>
      </c>
      <c r="E98" s="51" t="s">
        <v>54</v>
      </c>
    </row>
    <row r="99" spans="1:5" x14ac:dyDescent="0.25">
      <c r="A99" s="49">
        <v>99096</v>
      </c>
      <c r="B99" s="52">
        <v>148858.76199999999</v>
      </c>
      <c r="C99" s="52">
        <v>104044.31299999999</v>
      </c>
      <c r="D99" s="52">
        <v>632.053</v>
      </c>
      <c r="E99" s="51" t="s">
        <v>54</v>
      </c>
    </row>
    <row r="100" spans="1:5" x14ac:dyDescent="0.25">
      <c r="A100" s="49">
        <v>99097</v>
      </c>
      <c r="B100" s="52">
        <v>148987.27799999999</v>
      </c>
      <c r="C100" s="52">
        <v>103273.947</v>
      </c>
      <c r="D100" s="52">
        <v>631.48900000000003</v>
      </c>
      <c r="E100" s="51" t="s">
        <v>54</v>
      </c>
    </row>
    <row r="101" spans="1:5" x14ac:dyDescent="0.25">
      <c r="A101" s="49">
        <v>99098</v>
      </c>
      <c r="B101" s="52">
        <v>149011.986</v>
      </c>
      <c r="C101" s="52">
        <v>102715.306</v>
      </c>
      <c r="D101" s="52">
        <v>615.20699999999999</v>
      </c>
      <c r="E101" s="51" t="s">
        <v>54</v>
      </c>
    </row>
    <row r="102" spans="1:5" ht="16.5" thickBot="1" x14ac:dyDescent="0.3">
      <c r="A102" s="57">
        <v>99099</v>
      </c>
      <c r="B102" s="58">
        <v>149358.351</v>
      </c>
      <c r="C102" s="58">
        <v>102496.789</v>
      </c>
      <c r="D102" s="58">
        <v>612.73599999999999</v>
      </c>
      <c r="E102" s="59" t="s">
        <v>54</v>
      </c>
    </row>
    <row r="103" spans="1:5" ht="16.5" thickTop="1" x14ac:dyDescent="0.25">
      <c r="A103" s="60"/>
    </row>
  </sheetData>
  <mergeCells count="2">
    <mergeCell ref="A1:D1"/>
    <mergeCell ref="B2:D2"/>
  </mergeCells>
  <pageMargins left="0.75" right="0.75" top="1" bottom="1" header="0.5" footer="0.5"/>
  <pageSetup scale="97"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30</vt:i4>
      </vt:variant>
    </vt:vector>
  </HeadingPairs>
  <TitlesOfParts>
    <vt:vector size="33" baseType="lpstr">
      <vt:lpstr>Information</vt:lpstr>
      <vt:lpstr>Sheet</vt:lpstr>
      <vt:lpstr>Assumed Data</vt:lpstr>
      <vt:lpstr>Base</vt:lpstr>
      <vt:lpstr>Checked</vt:lpstr>
      <vt:lpstr>Checked_date</vt:lpstr>
      <vt:lpstr>Data.rows</vt:lpstr>
      <vt:lpstr>Data_col</vt:lpstr>
      <vt:lpstr>Designed</vt:lpstr>
      <vt:lpstr>Designed_date</vt:lpstr>
      <vt:lpstr>Sheet!Filename</vt:lpstr>
      <vt:lpstr>Sheet!Header1</vt:lpstr>
      <vt:lpstr>Sheet!Header2</vt:lpstr>
      <vt:lpstr>Heading</vt:lpstr>
      <vt:lpstr>Location</vt:lpstr>
      <vt:lpstr>Max_rows</vt:lpstr>
      <vt:lpstr>Min_rows</vt:lpstr>
      <vt:lpstr>Needed</vt:lpstr>
      <vt:lpstr>NPS.Num</vt:lpstr>
      <vt:lpstr>Order</vt:lpstr>
      <vt:lpstr>'Assumed Data'!Print_Area</vt:lpstr>
      <vt:lpstr>Sheet!Print_Area</vt:lpstr>
      <vt:lpstr>Project</vt:lpstr>
      <vt:lpstr>Sheet</vt:lpstr>
      <vt:lpstr>Sheet!Sheet.number</vt:lpstr>
      <vt:lpstr>Show_totals</vt:lpstr>
      <vt:lpstr>Start.Row</vt:lpstr>
      <vt:lpstr>State</vt:lpstr>
      <vt:lpstr>Table.rows</vt:lpstr>
      <vt:lpstr>Sheet!Time</vt:lpstr>
      <vt:lpstr>Title</vt:lpstr>
      <vt:lpstr>Total</vt:lpstr>
      <vt:lpstr>Sheet!Totals</vt:lpstr>
    </vt:vector>
  </TitlesOfParts>
  <Company>Federal Highway Administration, WFLHD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Survey Control (Assumed data)</dc:title>
  <dc:subject>Tables for survey control</dc:subject>
  <dc:creator>Stephen Chapman</dc:creator>
  <cp:lastModifiedBy>Stephen Chapman</cp:lastModifiedBy>
  <cp:lastPrinted>2015-06-15T20:00:41Z</cp:lastPrinted>
  <dcterms:created xsi:type="dcterms:W3CDTF">2004-11-16T18:14:39Z</dcterms:created>
  <dcterms:modified xsi:type="dcterms:W3CDTF">2015-06-15T20:32:17Z</dcterms:modified>
</cp:coreProperties>
</file>