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55" windowWidth="15195" windowHeight="8895"/>
  </bookViews>
  <sheets>
    <sheet name="Check" sheetId="3" r:id="rId1"/>
    <sheet name="MRG" sheetId="2" r:id="rId2"/>
  </sheets>
  <definedNames>
    <definedName name="_MRG">MRG!$G$4</definedName>
    <definedName name="_MRG_Recalc">MRG!$H$6:$H$25</definedName>
    <definedName name="_Width">MRG!$G$3</definedName>
    <definedName name="Allowance" comment="An allowance added to the Δ to compensate for errors due to rounding of the design runoff length values.">Check!$I$7</definedName>
    <definedName name="Baseline" comment="Baseline chain name">Check!$I$5</definedName>
    <definedName name="Data" localSheetId="0">Check!$A$3:$A$86</definedName>
    <definedName name="Exceptions" comment="Number of variances from Green Book maximum relative gradient.">Check!$G$3</definedName>
    <definedName name="Metric" comment="Does the superelevation input file contain metric units?">Check!$I$3</definedName>
    <definedName name="MRG" comment="Green Book maximum relative gradient for shape file design speed">Check!$I$6</definedName>
    <definedName name="_xlnm.Print_Area" localSheetId="0">Check!$A:$F</definedName>
    <definedName name="Speed" comment="Design speed">Check!$I$4</definedName>
    <definedName name="Super_input" localSheetId="0">Check!$A$3:$A$86</definedName>
  </definedNames>
  <calcPr calcId="145621"/>
</workbook>
</file>

<file path=xl/calcChain.xml><?xml version="1.0" encoding="utf-8"?>
<calcChain xmlns="http://schemas.openxmlformats.org/spreadsheetml/2006/main">
  <c r="C4" i="3" l="1"/>
  <c r="D4" i="3"/>
  <c r="E4" i="3"/>
  <c r="F4" i="3"/>
  <c r="C5" i="3"/>
  <c r="E5" i="3"/>
  <c r="C6" i="3"/>
  <c r="D6" i="3"/>
  <c r="E6" i="3"/>
  <c r="F6" i="3"/>
  <c r="C7" i="3"/>
  <c r="D7" i="3"/>
  <c r="E7" i="3"/>
  <c r="F7" i="3"/>
  <c r="C8" i="3"/>
  <c r="D8" i="3"/>
  <c r="E8" i="3"/>
  <c r="F8" i="3"/>
  <c r="C9" i="3"/>
  <c r="E9" i="3"/>
  <c r="D9" i="3" s="1"/>
  <c r="C10" i="3"/>
  <c r="E10" i="3"/>
  <c r="D10" i="3" s="1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E25" i="3" s="1"/>
  <c r="E26" i="3" s="1"/>
  <c r="C25" i="3"/>
  <c r="C26" i="3" s="1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D35" i="3" s="1"/>
  <c r="E34" i="3"/>
  <c r="C35" i="3"/>
  <c r="E35" i="3"/>
  <c r="C36" i="3"/>
  <c r="D37" i="3" s="1"/>
  <c r="E36" i="3"/>
  <c r="C37" i="3"/>
  <c r="E37" i="3"/>
  <c r="C38" i="3"/>
  <c r="D39" i="3" s="1"/>
  <c r="E38" i="3"/>
  <c r="C39" i="3"/>
  <c r="E39" i="3"/>
  <c r="C40" i="3"/>
  <c r="D41" i="3" s="1"/>
  <c r="E40" i="3"/>
  <c r="C41" i="3"/>
  <c r="E41" i="3"/>
  <c r="C42" i="3"/>
  <c r="D43" i="3" s="1"/>
  <c r="E42" i="3"/>
  <c r="C43" i="3"/>
  <c r="D44" i="3" s="1"/>
  <c r="E43" i="3"/>
  <c r="C44" i="3"/>
  <c r="E44" i="3"/>
  <c r="E45" i="3"/>
  <c r="E46" i="3" s="1"/>
  <c r="E47" i="3" s="1"/>
  <c r="E48" i="3" s="1"/>
  <c r="E49" i="3" s="1"/>
  <c r="E50" i="3" s="1"/>
  <c r="E51" i="3" s="1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C67" i="3"/>
  <c r="C68" i="3" s="1"/>
  <c r="D42" i="3" l="1"/>
  <c r="D40" i="3"/>
  <c r="D38" i="3"/>
  <c r="D36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69" i="3"/>
  <c r="F69" i="3"/>
  <c r="C69" i="3"/>
  <c r="D67" i="3"/>
  <c r="F67" i="3"/>
  <c r="D65" i="3"/>
  <c r="D63" i="3"/>
  <c r="D61" i="3"/>
  <c r="D59" i="3"/>
  <c r="D57" i="3"/>
  <c r="D55" i="3"/>
  <c r="D53" i="3"/>
  <c r="F53" i="3"/>
  <c r="D45" i="3"/>
  <c r="F45" i="3"/>
  <c r="D68" i="3"/>
  <c r="F68" i="3"/>
  <c r="D66" i="3"/>
  <c r="F66" i="3"/>
  <c r="D64" i="3"/>
  <c r="F64" i="3"/>
  <c r="D62" i="3"/>
  <c r="F62" i="3"/>
  <c r="D60" i="3"/>
  <c r="F60" i="3"/>
  <c r="D58" i="3"/>
  <c r="F58" i="3"/>
  <c r="D56" i="3"/>
  <c r="F56" i="3"/>
  <c r="D54" i="3"/>
  <c r="F54" i="3"/>
  <c r="C45" i="3"/>
  <c r="D27" i="3"/>
  <c r="D33" i="3"/>
  <c r="F33" i="3"/>
  <c r="D31" i="3"/>
  <c r="F31" i="3"/>
  <c r="D29" i="3"/>
  <c r="F29" i="3"/>
  <c r="D25" i="3"/>
  <c r="F25" i="3"/>
  <c r="F44" i="3"/>
  <c r="F43" i="3"/>
  <c r="F41" i="3"/>
  <c r="F39" i="3"/>
  <c r="F37" i="3"/>
  <c r="F35" i="3"/>
  <c r="D34" i="3"/>
  <c r="D32" i="3"/>
  <c r="D30" i="3"/>
  <c r="D28" i="3"/>
  <c r="F28" i="3"/>
  <c r="D26" i="3"/>
  <c r="F26" i="3"/>
  <c r="D24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3" i="3"/>
  <c r="D3" i="3"/>
  <c r="E3" i="3"/>
  <c r="C3" i="3"/>
  <c r="D46" i="3" l="1"/>
  <c r="F46" i="3"/>
  <c r="C46" i="3"/>
  <c r="D70" i="3"/>
  <c r="F70" i="3"/>
  <c r="C70" i="3"/>
  <c r="G26" i="2"/>
  <c r="H26" i="2" s="1"/>
  <c r="D71" i="3" l="1"/>
  <c r="F71" i="3"/>
  <c r="C71" i="3"/>
  <c r="D47" i="3"/>
  <c r="F47" i="3"/>
  <c r="C47" i="3"/>
  <c r="I3" i="3"/>
  <c r="I4" i="3" s="1"/>
  <c r="D5" i="3" s="1"/>
  <c r="I5" i="3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D48" i="3" l="1"/>
  <c r="F48" i="3"/>
  <c r="C48" i="3"/>
  <c r="B27" i="3"/>
  <c r="F27" i="3" s="1"/>
  <c r="B28" i="3"/>
  <c r="B29" i="3"/>
  <c r="B30" i="3" s="1"/>
  <c r="B52" i="3"/>
  <c r="B53" i="3"/>
  <c r="B54" i="3" s="1"/>
  <c r="B55" i="3" s="1"/>
  <c r="D72" i="3"/>
  <c r="F72" i="3"/>
  <c r="C72" i="3"/>
  <c r="I7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I6" i="3"/>
  <c r="F5" i="3" s="1"/>
  <c r="H4" i="2"/>
  <c r="H3" i="2"/>
  <c r="F55" i="3" l="1"/>
  <c r="B56" i="3"/>
  <c r="B57" i="3" s="1"/>
  <c r="F30" i="3"/>
  <c r="B31" i="3"/>
  <c r="B32" i="3" s="1"/>
  <c r="D73" i="3"/>
  <c r="F73" i="3"/>
  <c r="C73" i="3"/>
  <c r="D49" i="3"/>
  <c r="F49" i="3"/>
  <c r="C49" i="3"/>
  <c r="D50" i="3" l="1"/>
  <c r="F50" i="3"/>
  <c r="C50" i="3"/>
  <c r="F32" i="3"/>
  <c r="B33" i="3"/>
  <c r="B34" i="3" s="1"/>
  <c r="F57" i="3"/>
  <c r="B58" i="3"/>
  <c r="B59" i="3" s="1"/>
  <c r="D74" i="3"/>
  <c r="F74" i="3"/>
  <c r="C74" i="3"/>
  <c r="D75" i="3" l="1"/>
  <c r="F75" i="3"/>
  <c r="C75" i="3"/>
  <c r="F59" i="3"/>
  <c r="B60" i="3"/>
  <c r="B61" i="3" s="1"/>
  <c r="F34" i="3"/>
  <c r="B35" i="3"/>
  <c r="B36" i="3" s="1"/>
  <c r="D51" i="3"/>
  <c r="F51" i="3"/>
  <c r="C51" i="3"/>
  <c r="D52" i="3" l="1"/>
  <c r="F52" i="3" s="1"/>
  <c r="F36" i="3"/>
  <c r="B37" i="3"/>
  <c r="B38" i="3" s="1"/>
  <c r="F61" i="3"/>
  <c r="B62" i="3"/>
  <c r="B63" i="3" s="1"/>
  <c r="D76" i="3"/>
  <c r="F76" i="3"/>
  <c r="C76" i="3"/>
  <c r="F63" i="3" l="1"/>
  <c r="B64" i="3"/>
  <c r="B65" i="3" s="1"/>
  <c r="F38" i="3"/>
  <c r="B39" i="3"/>
  <c r="B40" i="3" s="1"/>
  <c r="D77" i="3"/>
  <c r="F77" i="3"/>
  <c r="C77" i="3"/>
  <c r="F40" i="3" l="1"/>
  <c r="B41" i="3"/>
  <c r="B42" i="3" s="1"/>
  <c r="D78" i="3"/>
  <c r="F78" i="3"/>
  <c r="C78" i="3"/>
  <c r="F65" i="3"/>
  <c r="B66" i="3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F42" i="3" l="1"/>
  <c r="B43" i="3"/>
  <c r="B44" i="3" s="1"/>
  <c r="B45" i="3" s="1"/>
  <c r="B46" i="3" s="1"/>
  <c r="B47" i="3" s="1"/>
  <c r="B48" i="3" s="1"/>
  <c r="B49" i="3" s="1"/>
  <c r="B50" i="3" s="1"/>
  <c r="B51" i="3" s="1"/>
  <c r="D79" i="3"/>
  <c r="F79" i="3"/>
  <c r="C79" i="3"/>
  <c r="D80" i="3" l="1"/>
  <c r="F80" i="3"/>
  <c r="C80" i="3"/>
  <c r="D81" i="3" l="1"/>
  <c r="F81" i="3"/>
  <c r="C81" i="3"/>
  <c r="D82" i="3" l="1"/>
  <c r="F82" i="3"/>
  <c r="C82" i="3"/>
  <c r="D83" i="3" l="1"/>
  <c r="F83" i="3"/>
  <c r="C83" i="3"/>
  <c r="D84" i="3" l="1"/>
  <c r="F84" i="3"/>
  <c r="C84" i="3"/>
  <c r="D85" i="3" l="1"/>
  <c r="F85" i="3"/>
  <c r="C85" i="3"/>
  <c r="D86" i="3" l="1"/>
  <c r="F86" i="3"/>
  <c r="G86" i="3" s="1"/>
  <c r="G85" i="3" s="1"/>
  <c r="G84" i="3" s="1"/>
  <c r="G83" i="3" s="1"/>
  <c r="G82" i="3" s="1"/>
  <c r="G81" i="3" s="1"/>
  <c r="G80" i="3" s="1"/>
  <c r="G79" i="3" s="1"/>
  <c r="G78" i="3" s="1"/>
  <c r="G77" i="3" s="1"/>
  <c r="G76" i="3" s="1"/>
  <c r="G75" i="3" s="1"/>
  <c r="G74" i="3" s="1"/>
  <c r="G73" i="3" s="1"/>
  <c r="G72" i="3" s="1"/>
  <c r="G71" i="3" s="1"/>
  <c r="G70" i="3" s="1"/>
  <c r="G69" i="3" s="1"/>
  <c r="G68" i="3" s="1"/>
  <c r="G67" i="3" s="1"/>
  <c r="G66" i="3" s="1"/>
  <c r="G65" i="3" s="1"/>
  <c r="G64" i="3" s="1"/>
  <c r="G63" i="3" s="1"/>
  <c r="G62" i="3" s="1"/>
  <c r="G61" i="3" s="1"/>
  <c r="G60" i="3" s="1"/>
  <c r="G59" i="3" s="1"/>
  <c r="G58" i="3" s="1"/>
  <c r="G57" i="3" s="1"/>
  <c r="G56" i="3" s="1"/>
  <c r="G55" i="3" s="1"/>
  <c r="G54" i="3" s="1"/>
  <c r="G53" i="3" s="1"/>
  <c r="G52" i="3" s="1"/>
  <c r="G51" i="3" s="1"/>
  <c r="G50" i="3" s="1"/>
  <c r="G49" i="3" s="1"/>
  <c r="G48" i="3" s="1"/>
  <c r="G47" i="3" s="1"/>
  <c r="G46" i="3" s="1"/>
  <c r="G45" i="3" s="1"/>
  <c r="G44" i="3" s="1"/>
  <c r="G43" i="3" s="1"/>
  <c r="G42" i="3" s="1"/>
  <c r="G41" i="3" s="1"/>
  <c r="G40" i="3" s="1"/>
  <c r="G39" i="3" s="1"/>
  <c r="G38" i="3" s="1"/>
  <c r="G37" i="3" s="1"/>
  <c r="G36" i="3" s="1"/>
  <c r="G35" i="3" s="1"/>
  <c r="G34" i="3" s="1"/>
  <c r="G33" i="3" s="1"/>
  <c r="G32" i="3" s="1"/>
  <c r="G31" i="3" s="1"/>
  <c r="G30" i="3" s="1"/>
  <c r="G29" i="3" s="1"/>
  <c r="G28" i="3" s="1"/>
  <c r="G27" i="3" s="1"/>
  <c r="G26" i="3" s="1"/>
  <c r="G25" i="3" s="1"/>
  <c r="G24" i="3" s="1"/>
  <c r="G23" i="3" s="1"/>
  <c r="G22" i="3" s="1"/>
  <c r="G21" i="3" s="1"/>
  <c r="G20" i="3" s="1"/>
  <c r="G19" i="3" s="1"/>
  <c r="G18" i="3" s="1"/>
  <c r="G17" i="3" s="1"/>
  <c r="G16" i="3" s="1"/>
  <c r="G15" i="3" s="1"/>
  <c r="G14" i="3" s="1"/>
  <c r="G13" i="3" s="1"/>
  <c r="G12" i="3" s="1"/>
  <c r="G11" i="3" s="1"/>
  <c r="G10" i="3" s="1"/>
  <c r="G9" i="3" s="1"/>
  <c r="G8" i="3" s="1"/>
  <c r="G7" i="3" s="1"/>
  <c r="G6" i="3" s="1"/>
  <c r="G5" i="3" s="1"/>
  <c r="G4" i="3" s="1"/>
  <c r="C86" i="3"/>
  <c r="G3" i="3" l="1"/>
  <c r="B2" i="3" s="1"/>
</calcChain>
</file>

<file path=xl/connections.xml><?xml version="1.0" encoding="utf-8"?>
<connections xmlns="http://schemas.openxmlformats.org/spreadsheetml/2006/main">
  <connection id="1" name="Super_input" type="6" refreshedVersion="4" background="1" saveData="1">
    <textPr sourceFile="H:\resources\design\tools\Mainlineshape_GR_45G.inp" delimited="0">
      <textFields>
        <textField/>
      </textFields>
    </textPr>
  </connection>
</connections>
</file>

<file path=xl/sharedStrings.xml><?xml version="1.0" encoding="utf-8"?>
<sst xmlns="http://schemas.openxmlformats.org/spreadsheetml/2006/main" count="128" uniqueCount="112">
  <si>
    <t>Max. error</t>
  </si>
  <si>
    <t>Width:</t>
  </si>
  <si>
    <t>MRG:</t>
  </si>
  <si>
    <t>L(runoff)</t>
  </si>
  <si>
    <t>MRG_Recalc</t>
  </si>
  <si>
    <t>Maximum Relative Gradient (Δ) Check</t>
  </si>
  <si>
    <t>max err</t>
  </si>
  <si>
    <t>Allowance</t>
  </si>
  <si>
    <t>/* Superelevation Settings and Parameters:</t>
  </si>
  <si>
    <t>*/</t>
  </si>
  <si>
    <t>auto shape</t>
  </si>
  <si>
    <t>Maximum Relative Gradient</t>
  </si>
  <si>
    <t>e</t>
  </si>
  <si>
    <t>Unit System is</t>
  </si>
  <si>
    <t>Using Design Speed of</t>
  </si>
  <si>
    <t>Unit System is english.</t>
  </si>
  <si>
    <t>Created input file "Mainlineshape_GR_45G.inp".</t>
  </si>
  <si>
    <t>Created activity log file "Mainlineshape_GR_45G.log".</t>
  </si>
  <si>
    <t>Created on Tue, Sep 25, 2012 at 18:27.</t>
  </si>
  <si>
    <t>Using Preference File "FHWA_US_2004_67_33"</t>
  </si>
  <si>
    <t>Using e Selection of "6%-45mph".</t>
  </si>
  <si>
    <t>Using Length Selection of "AASHTO English"</t>
  </si>
  <si>
    <t>Using Design Speed of 45.000000.</t>
  </si>
  <si>
    <t>job number = 73</t>
  </si>
  <si>
    <t>auto shape set</t>
  </si>
  <si>
    <t>shape cluster baseline   = GRRD_45MPH_A</t>
  </si>
  <si>
    <t>shape cluster profile    = GRRD_45_G</t>
  </si>
  <si>
    <t>shape cluster tie        = 0.0000</t>
  </si>
  <si>
    <t>dependent shape</t>
  </si>
  <si>
    <t>chain  /  offset</t>
  </si>
  <si>
    <t>GRRD_45MPH_A -12.0000</t>
  </si>
  <si>
    <t>GRRD_45MPH_A 0.0000</t>
  </si>
  <si>
    <t>filler line station / slope</t>
  </si>
  <si>
    <t>1120+00.000000      -2.0000</t>
  </si>
  <si>
    <t>1124+27.214501      -2.0000</t>
  </si>
  <si>
    <t>1125+46.332148      3.4000     /* Curve FRTFIVE45 */</t>
  </si>
  <si>
    <t>1126+57.266819      3.4000     /* Curve FRTFIVE45 */</t>
  </si>
  <si>
    <t>1127+15.187611      6.0000     /* Curve APPRD_B1 */</t>
  </si>
  <si>
    <t>1129+68.413028      6.0000     /* Curve APPRD_B1 */</t>
  </si>
  <si>
    <t>1132+34.948374      -6.0000     /* Curve APPRD_B5 */</t>
  </si>
  <si>
    <t>1140+30.698689      -6.0000     /* Curve APPRD_B5 */</t>
  </si>
  <si>
    <t>1143+80.198688      6.0000     /* Curve APPRD_B4 */</t>
  </si>
  <si>
    <t>1147+39.688675      6.0000     /* Curve APPRD_B4 */</t>
  </si>
  <si>
    <t>1149+12.973289      -6.0000     /* Curve APPRD_B2 */</t>
  </si>
  <si>
    <t>1149+85.664578      -6.0000     /* Curve APPRD_B2 */</t>
  </si>
  <si>
    <t>1151+57.526122      2.0000     /* Curve APPRD_B3 */</t>
  </si>
  <si>
    <t>1153+33.766347      2.0000     /* Curve APPRD_B3 */</t>
  </si>
  <si>
    <t>1153+48.766347      1.3333</t>
  </si>
  <si>
    <t>independent shape</t>
  </si>
  <si>
    <t>GRRD_45MPH_A 12.0000</t>
  </si>
  <si>
    <t>1125+15.449795      -2.0000</t>
  </si>
  <si>
    <t>1125+46.332148      -3.4000     /* Curve FRTFIVE45 */</t>
  </si>
  <si>
    <t>1126+57.266819      -3.4000     /* Curve FRTFIVE45 */</t>
  </si>
  <si>
    <t>1127+15.187611      -6.0000     /* Curve APPRD_B1 */</t>
  </si>
  <si>
    <t>1129+68.413028      -6.0000     /* Curve APPRD_B1 */</t>
  </si>
  <si>
    <t>1132+34.948374      6.0000     /* Curve APPRD_B5 */</t>
  </si>
  <si>
    <t>1140+30.698689      6.0000     /* Curve APPRD_B5 */</t>
  </si>
  <si>
    <t>1143+80.198688      -6.0000     /* Curve APPRD_B4 */</t>
  </si>
  <si>
    <t>1147+39.688675      -6.0000     /* Curve APPRD_B4 */</t>
  </si>
  <si>
    <t>1149+12.973289      6.0000     /* Curve APPRD_B2 */</t>
  </si>
  <si>
    <t>1149+85.664578      6.0000     /* Curve APPRD_B2 */</t>
  </si>
  <si>
    <t>1151+57.526122      -2.0000     /* Curve APPRD_B3 */</t>
  </si>
  <si>
    <t>1153+48.766347      -2.0000</t>
  </si>
  <si>
    <t>Plot Parameters</t>
  </si>
  <si>
    <t>Dependent Shape</t>
  </si>
  <si>
    <t>lvname = X_Geopak_Cell</t>
  </si>
  <si>
    <t>co = 6</t>
  </si>
  <si>
    <t>lc = 0</t>
  </si>
  <si>
    <t>wt = 2</t>
  </si>
  <si>
    <t>Dependent Text</t>
  </si>
  <si>
    <t>Independent Shape</t>
  </si>
  <si>
    <t>co = 1</t>
  </si>
  <si>
    <t>Independent Text</t>
  </si>
  <si>
    <t>Write shapes into dgn = pw:\Idaho\PFH_Grangemont_Road\ID_PFH_CDP_67(03)\Development\CADD\Design\if06703_shape_45.dgn</t>
  </si>
  <si>
    <t>shape cluster baseline   =</t>
  </si>
  <si>
    <t>Δ (%)</t>
  </si>
  <si>
    <t>Speed</t>
  </si>
  <si>
    <t>130 km/h</t>
  </si>
  <si>
    <t>55 mph</t>
  </si>
  <si>
    <t>15 mph</t>
  </si>
  <si>
    <t>20 mph</t>
  </si>
  <si>
    <t>25 mph</t>
  </si>
  <si>
    <t>30 mph</t>
  </si>
  <si>
    <t>35 mph</t>
  </si>
  <si>
    <t>40 mph</t>
  </si>
  <si>
    <t>45 mph</t>
  </si>
  <si>
    <t>50 mph</t>
  </si>
  <si>
    <t>60 mph</t>
  </si>
  <si>
    <t>65 mph</t>
  </si>
  <si>
    <t>70 mph</t>
  </si>
  <si>
    <t>75 mph</t>
  </si>
  <si>
    <t>80 mph</t>
  </si>
  <si>
    <t>20 km/h</t>
  </si>
  <si>
    <t>30 km/h</t>
  </si>
  <si>
    <t>40 km/h</t>
  </si>
  <si>
    <t>50 km/h</t>
  </si>
  <si>
    <t>60 km/h</t>
  </si>
  <si>
    <t>70 km/h</t>
  </si>
  <si>
    <t>80 km/h</t>
  </si>
  <si>
    <t>90 km/h</t>
  </si>
  <si>
    <t>100 km/h</t>
  </si>
  <si>
    <t>110 km/h</t>
  </si>
  <si>
    <t>120 km/h</t>
  </si>
  <si>
    <t>MRG</t>
  </si>
  <si>
    <r>
      <rPr>
        <sz val="10"/>
        <rFont val="Calibri"/>
        <family val="2"/>
      </rPr>
      <t> </t>
    </r>
    <r>
      <rPr>
        <sz val="10"/>
        <color rgb="FFC00000"/>
        <rFont val="Arial"/>
        <family val="2"/>
      </rPr>
      <t>|</t>
    </r>
    <r>
      <rPr>
        <sz val="10"/>
        <rFont val="Arial"/>
        <family val="2"/>
      </rPr>
      <t xml:space="preserve">    Right click below and choose </t>
    </r>
    <r>
      <rPr>
        <b/>
        <sz val="10"/>
        <rFont val="Arial"/>
        <family val="2"/>
      </rPr>
      <t>Refresh</t>
    </r>
    <r>
      <rPr>
        <sz val="10"/>
        <rFont val="Arial"/>
        <family val="2"/>
      </rPr>
      <t xml:space="preserve"> from menu.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 </t>
    </r>
    <r>
      <rPr>
        <sz val="10"/>
        <color rgb="FFC00000"/>
        <rFont val="Arial"/>
        <family val="2"/>
      </rPr>
      <t>|</t>
    </r>
    <r>
      <rPr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Type </t>
    </r>
    <r>
      <rPr>
        <i/>
        <sz val="10"/>
        <rFont val="Arial"/>
        <family val="2"/>
      </rPr>
      <t>*.inp</t>
    </r>
    <r>
      <rPr>
        <sz val="10"/>
        <rFont val="Arial"/>
        <family val="2"/>
      </rPr>
      <t xml:space="preserve"> in the filename field</t>
    </r>
    <r>
      <rPr>
        <sz val="10"/>
        <rFont val="Arial"/>
        <family val="2"/>
      </rPr>
      <t xml:space="preserve">, then select 
 </t>
    </r>
    <r>
      <rPr>
        <u/>
        <sz val="10"/>
        <color rgb="FFC00000"/>
        <rFont val="Arial"/>
        <family val="2"/>
      </rPr>
      <t>\/</t>
    </r>
    <r>
      <rPr>
        <sz val="10"/>
        <rFont val="Arial"/>
        <family val="2"/>
      </rPr>
      <t xml:space="preserve">    superelevation input file.</t>
    </r>
  </si>
  <si>
    <t>Metric?</t>
  </si>
  <si>
    <t>Speed:</t>
  </si>
  <si>
    <t>Baseline</t>
  </si>
  <si>
    <t>(Maximum relative gradient)</t>
  </si>
  <si>
    <t>Revised:</t>
  </si>
  <si>
    <t>(An allowance added to the Δ to compensate for errors due to rounding of the design runoff length values.)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</si>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</sst>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\+00.00"/>
    <numFmt numFmtId="167" formatCode="[$-409]d\-mmm\-yyyy;@"/>
  </numFmts>
  <fonts count="14" x14ac:knownFonts="1">
    <font>
      <sz val="10"/>
      <name val="Arial"/>
    </font>
    <font>
      <u/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color indexed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u/>
      <sz val="10"/>
      <color rgb="FFC00000"/>
      <name val="Arial"/>
      <family val="2"/>
    </font>
    <font>
      <sz val="10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medium">
        <color theme="0" tint="-4.9989318521683403E-2"/>
      </right>
      <top style="medium">
        <color indexed="63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3"/>
      </top>
      <bottom style="thick">
        <color theme="0" tint="-4.9989318521683403E-2"/>
      </bottom>
      <diagonal/>
    </border>
    <border>
      <left style="medium">
        <color theme="0" tint="-4.9989318521683403E-2"/>
      </left>
      <right/>
      <top style="medium">
        <color indexed="63"/>
      </top>
      <bottom style="thick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 tint="-4.9989318521683403E-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0" tint="-4.9989318521683403E-2"/>
      </top>
      <bottom style="thin">
        <color theme="0" tint="-0.24994659260841701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0" fontId="0" fillId="2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6" fillId="0" borderId="0" xfId="0" applyFont="1"/>
    <xf numFmtId="0" fontId="0" fillId="0" borderId="0" xfId="0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top"/>
    </xf>
    <xf numFmtId="0" fontId="0" fillId="0" borderId="6" xfId="0" applyBorder="1"/>
    <xf numFmtId="0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0" borderId="7" xfId="0" applyNumberFormat="1" applyFont="1" applyBorder="1"/>
    <xf numFmtId="0" fontId="6" fillId="0" borderId="6" xfId="0" applyFont="1" applyBorder="1"/>
    <xf numFmtId="0" fontId="12" fillId="0" borderId="0" xfId="0" applyFont="1" applyAlignment="1">
      <alignment horizontal="right"/>
    </xf>
    <xf numFmtId="167" fontId="12" fillId="0" borderId="0" xfId="0" applyNumberFormat="1" applyFont="1" applyAlignment="1">
      <alignment horizontal="left"/>
    </xf>
    <xf numFmtId="0" fontId="0" fillId="0" borderId="8" xfId="0" applyBorder="1"/>
    <xf numFmtId="0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9" xfId="0" applyNumberFormat="1" applyFont="1" applyBorder="1"/>
    <xf numFmtId="0" fontId="6" fillId="4" borderId="3" xfId="0" applyFont="1" applyFill="1" applyBorder="1" applyAlignment="1">
      <alignment wrapText="1"/>
    </xf>
    <xf numFmtId="166" fontId="0" fillId="0" borderId="9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">
    <cellStyle name="Normal" xfId="0" builtinId="0"/>
  </cellStyles>
  <dxfs count="79">
    <dxf>
      <fill>
        <patternFill>
          <bgColor indexed="13"/>
        </patternFill>
      </fill>
    </dxf>
    <dxf>
      <border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indexed="31"/>
        </patternFill>
      </fill>
    </dxf>
    <dxf>
      <font>
        <b/>
        <i val="0"/>
        <condense val="0"/>
        <extend val="0"/>
      </font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numFmt numFmtId="168" formatCode="0\+000.00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/>
        <color rgb="FFB2B2B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</border>
    </dxf>
    <dxf>
      <font>
        <b val="0"/>
        <i val="0"/>
      </font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/>
        <condense val="0"/>
        <extend val="0"/>
        <color indexed="9"/>
      </font>
      <fill>
        <patternFill>
          <bgColor indexed="22"/>
        </patternFill>
      </fill>
      <border>
        <left style="thin">
          <color indexed="22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uper_input" fillFormulas="1" adjustColumnWidth="0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MRG.Table" displayName="MRG.Table" comment="Green Book maximum relative gradient table" ref="A2:D28" totalsRowShown="0">
  <autoFilter ref="A2:D28"/>
  <tableColumns count="4">
    <tableColumn id="1" name="Speed" dataDxfId="78"/>
    <tableColumn id="2" name="Δ (%)" dataDxfId="77"/>
    <tableColumn id="3" name="Allowance"/>
    <tableColumn id="5" name="max er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abSelected="1" workbookViewId="0">
      <selection activeCell="A5" sqref="A5"/>
    </sheetView>
  </sheetViews>
  <sheetFormatPr defaultColWidth="8.7109375" defaultRowHeight="12.75" x14ac:dyDescent="0.2"/>
  <cols>
    <col min="1" max="1" width="48.7109375" customWidth="1"/>
    <col min="3" max="3" width="12.7109375" customWidth="1"/>
    <col min="4" max="4" width="8.7109375" customWidth="1"/>
    <col min="8" max="8" width="10.7109375" customWidth="1"/>
    <col min="9" max="9" width="12.7109375" customWidth="1"/>
    <col min="10" max="10" width="24.7109375" customWidth="1"/>
  </cols>
  <sheetData>
    <row r="1" spans="1:10" ht="18.75" thickBot="1" x14ac:dyDescent="0.25">
      <c r="A1" s="35" t="s">
        <v>5</v>
      </c>
      <c r="B1" s="36"/>
      <c r="C1" s="36"/>
      <c r="D1" s="36"/>
      <c r="E1" s="36"/>
      <c r="F1" s="36"/>
    </row>
    <row r="2" spans="1:10" ht="51" customHeight="1" thickBot="1" x14ac:dyDescent="0.25">
      <c r="A2" s="31" t="s">
        <v>104</v>
      </c>
      <c r="B2" s="37" t="str">
        <f ca="1">"This spreadsheet calculates the actual Δ values and compares them with the Green Book value.  Variances are highlighted for further attention.  There are "&amp;Exceptions&amp;" superelevation runoff exceptions in the loaded shape file."</f>
        <v>This spreadsheet calculates the actual Δ values and compares them with the Green Book value.  Variances are highlighted for further attention.  There are 4 superelevation runoff exceptions in the loaded shape file.</v>
      </c>
      <c r="C2" s="37"/>
      <c r="D2" s="37"/>
      <c r="E2" s="37"/>
      <c r="F2" s="38"/>
      <c r="I2" s="34" t="s">
        <v>111</v>
      </c>
    </row>
    <row r="3" spans="1:10" ht="13.5" thickTop="1" x14ac:dyDescent="0.2">
      <c r="A3" s="26" t="s">
        <v>8</v>
      </c>
      <c r="B3" s="27" t="str">
        <f t="shared" ref="B3:B66" ca="1" si="0">IFERROR(MAX(ABS(SUBSTITUTE(OFFSET(A3,-3,0),Baseline,"")),ABS(SUBSTITUTE(OFFSET(A3,-2,0),Baseline,""))),IF(ISNUMBER(FIND("offset",OFFSET(A3,-3,0))),"Width",IF(ROW(B3)-ROW(B$2)=1,"",OFFSET(B3,-1,0))))</f>
        <v/>
      </c>
      <c r="C3" s="32" t="str">
        <f t="shared" ref="C3" ca="1" si="1">CHOOSE(MIN(ROW(C3)-ROW(C$2),7),"","","Speed:","","",0,IFERROR(VALUE(SUBSTITUTE(LEFT(TRIM(A3),FIND(" ",TRIM(A3))),"+","")),IF(ISNUMBER(FIND("slope",A3)),"Sta",OFFSET(C3,-1,0))))</f>
        <v/>
      </c>
      <c r="D3" s="27" t="str">
        <f t="shared" ref="D3:D66" ca="1" si="2">CHOOSE(MIN(ROW(D3)-ROW(D$2),4),"","",Speed,IF(OR(ISTEXT(OFFSET(C3,-1,0)),E3=OFFSET(E3,-1,0)),"",IFERROR(ROUND(C3-OFFSET(C3,-1,0),3),"L(runoff)")))</f>
        <v/>
      </c>
      <c r="E3" s="28" t="str">
        <f t="shared" ref="E3" ca="1" si="3">CHOOSE(MIN(ROW(C3)-ROW(C$2),7),"","","","","",0,IF(ISNUMBER(VALUE(LEFT(TRIM(A3),1))),VALUE(MID(TRIM(A3),FIND(" ",TRIM(A3)),FIND(CHAR(1),SUBSTITUTE(TRIM(A3)&amp;" "," ",CHAR(1),2))-FIND(" ",TRIM(A3)))),IF(ISNUMBER(FIND("slope",$A3)),"e",OFFSET(E3,-1,0))))</f>
        <v/>
      </c>
      <c r="F3" s="29" t="str">
        <f t="shared" ref="F3" ca="1" si="4">CHOOSE(MIN(ROW(F3)-ROW(F$2),4),"","",TEXT(MRG,"Δ = 0.00"),IF(OR(ISTEXT(OFFSET(C3,-1,0)),E3=OFFSET(E3,-1,0)),"",IFERROR(B3*(E3-OFFSET(E3,-1,0))/D3,"Calc. Δ")))</f>
        <v/>
      </c>
      <c r="G3" s="30">
        <f t="shared" ref="G3:G66" ca="1" si="5">OFFSET(G3,1,0)+IF(ISNUMBER(F3),IF(ABS(F3)&gt;MRG+Allowance,1,0),0)</f>
        <v>4</v>
      </c>
      <c r="H3" s="14" t="s">
        <v>105</v>
      </c>
      <c r="I3" s="40" t="b">
        <f ca="1">ISNUMBER(FIND("metric",SUBSTITUTE(OFFSET(Super_input,MATCH(J3&amp;"*",Super_input,0)-1,0,1,1),J3,"")))</f>
        <v>0</v>
      </c>
      <c r="J3" s="16" t="s">
        <v>13</v>
      </c>
    </row>
    <row r="4" spans="1:10" x14ac:dyDescent="0.2">
      <c r="A4" s="18"/>
      <c r="B4" s="19" t="str">
        <f t="shared" ca="1" si="0"/>
        <v/>
      </c>
      <c r="C4" s="33" t="str">
        <f t="shared" ref="C4:C67" ca="1" si="6">CHOOSE(MIN(ROW(C4)-ROW(C$2),7),"","","Speed:","","",0,IFERROR(VALUE(SUBSTITUTE(LEFT(TRIM(A4),FIND(" ",TRIM(A4))),"+","")),IF(ISNUMBER(FIND("slope",A4)),"Sta",OFFSET(C4,-1,0))))</f>
        <v/>
      </c>
      <c r="D4" s="19" t="str">
        <f t="shared" ca="1" si="2"/>
        <v/>
      </c>
      <c r="E4" s="20" t="str">
        <f t="shared" ref="E4:E67" ca="1" si="7">CHOOSE(MIN(ROW(C4)-ROW(C$2),7),"","","","","",0,IF(ISNUMBER(VALUE(LEFT(TRIM(A4),1))),VALUE(MID(TRIM(A4),FIND(" ",TRIM(A4)),FIND(CHAR(1),SUBSTITUTE(TRIM(A4)&amp;" "," ",CHAR(1),2))-FIND(" ",TRIM(A4)))),IF(ISNUMBER(FIND("slope",$A4)),"e",OFFSET(E4,-1,0))))</f>
        <v/>
      </c>
      <c r="F4" s="21" t="str">
        <f t="shared" ref="F4:F67" ca="1" si="8">CHOOSE(MIN(ROW(F4)-ROW(F$2),4),"","",TEXT(MRG,"Δ = 0.00"),IF(OR(ISTEXT(OFFSET(C4,-1,0)),E4=OFFSET(E4,-1,0)),"",IFERROR(B4*(E4-OFFSET(E4,-1,0))/D4,"Calc. Δ")))</f>
        <v/>
      </c>
      <c r="G4" s="22">
        <f t="shared" ca="1" si="5"/>
        <v>4</v>
      </c>
      <c r="H4" s="14" t="s">
        <v>106</v>
      </c>
      <c r="I4" s="41" t="str">
        <f ca="1">VALUE(SUBSTITUTE(SUBSTITUTE(OFFSET(Super_input,MATCH(J4&amp;"*",Super_input,0)-1,0,1,1),J4,""),".","",2))&amp;" "&amp;IF(Metric,"km/h","mph")</f>
        <v>45 mph</v>
      </c>
      <c r="J4" s="17" t="s">
        <v>14</v>
      </c>
    </row>
    <row r="5" spans="1:10" x14ac:dyDescent="0.2">
      <c r="A5" s="18" t="s">
        <v>15</v>
      </c>
      <c r="B5" s="19" t="str">
        <f t="shared" ca="1" si="0"/>
        <v/>
      </c>
      <c r="C5" s="33" t="str">
        <f t="shared" ca="1" si="6"/>
        <v>Speed:</v>
      </c>
      <c r="D5" s="19" t="str">
        <f t="shared" ca="1" si="2"/>
        <v>45 mph</v>
      </c>
      <c r="E5" s="20" t="str">
        <f t="shared" ca="1" si="7"/>
        <v/>
      </c>
      <c r="F5" s="21" t="str">
        <f t="shared" ca="1" si="8"/>
        <v>Δ = 0.54</v>
      </c>
      <c r="G5" s="22">
        <f t="shared" ca="1" si="5"/>
        <v>4</v>
      </c>
      <c r="H5" s="14" t="s">
        <v>107</v>
      </c>
      <c r="I5" s="41" t="str">
        <f ca="1">TRIM(SUBSTITUTE(OFFSET(Super_input,MATCH(J5&amp;"*",Super_input,0)-1,0,1,1),J5,""))</f>
        <v>GRRD_45MPH_A</v>
      </c>
      <c r="J5" s="17" t="s">
        <v>74</v>
      </c>
    </row>
    <row r="6" spans="1:10" x14ac:dyDescent="0.2">
      <c r="A6" s="18" t="s">
        <v>16</v>
      </c>
      <c r="B6" s="19" t="str">
        <f t="shared" ca="1" si="0"/>
        <v/>
      </c>
      <c r="C6" s="33" t="str">
        <f t="shared" ca="1" si="6"/>
        <v/>
      </c>
      <c r="D6" s="19" t="str">
        <f t="shared" ca="1" si="2"/>
        <v/>
      </c>
      <c r="E6" s="20" t="str">
        <f t="shared" ca="1" si="7"/>
        <v/>
      </c>
      <c r="F6" s="21" t="str">
        <f t="shared" ca="1" si="8"/>
        <v/>
      </c>
      <c r="G6" s="22">
        <f t="shared" ca="1" si="5"/>
        <v>4</v>
      </c>
      <c r="H6" s="15" t="s">
        <v>103</v>
      </c>
      <c r="I6" s="41">
        <f ca="1">VLOOKUP(Speed,MRG.Table[],2,0)</f>
        <v>0.54</v>
      </c>
      <c r="J6" s="12" t="s">
        <v>108</v>
      </c>
    </row>
    <row r="7" spans="1:10" x14ac:dyDescent="0.2">
      <c r="A7" s="18" t="s">
        <v>17</v>
      </c>
      <c r="B7" s="19" t="str">
        <f t="shared" ca="1" si="0"/>
        <v/>
      </c>
      <c r="C7" s="33" t="str">
        <f t="shared" ca="1" si="6"/>
        <v/>
      </c>
      <c r="D7" s="19" t="str">
        <f t="shared" ca="1" si="2"/>
        <v/>
      </c>
      <c r="E7" s="20" t="str">
        <f t="shared" ca="1" si="7"/>
        <v/>
      </c>
      <c r="F7" s="21" t="str">
        <f t="shared" ca="1" si="8"/>
        <v/>
      </c>
      <c r="G7" s="22">
        <f t="shared" ca="1" si="5"/>
        <v>4</v>
      </c>
      <c r="H7" s="15" t="s">
        <v>7</v>
      </c>
      <c r="I7" s="41">
        <f ca="1">VLOOKUP(Speed,MRG.Table[],3,0)</f>
        <v>6.0000000000000001E-3</v>
      </c>
      <c r="J7" s="39" t="s">
        <v>110</v>
      </c>
    </row>
    <row r="8" spans="1:10" x14ac:dyDescent="0.2">
      <c r="A8" s="18" t="s">
        <v>18</v>
      </c>
      <c r="B8" s="19" t="str">
        <f t="shared" ca="1" si="0"/>
        <v/>
      </c>
      <c r="C8" s="33">
        <f t="shared" ca="1" si="6"/>
        <v>0</v>
      </c>
      <c r="D8" s="19" t="str">
        <f t="shared" ca="1" si="2"/>
        <v/>
      </c>
      <c r="E8" s="20">
        <f t="shared" ca="1" si="7"/>
        <v>0</v>
      </c>
      <c r="F8" s="21" t="str">
        <f t="shared" ca="1" si="8"/>
        <v/>
      </c>
      <c r="G8" s="22">
        <f t="shared" ca="1" si="5"/>
        <v>4</v>
      </c>
      <c r="J8" s="39"/>
    </row>
    <row r="9" spans="1:10" x14ac:dyDescent="0.2">
      <c r="A9" s="18" t="s">
        <v>19</v>
      </c>
      <c r="B9" s="19" t="str">
        <f t="shared" ca="1" si="0"/>
        <v/>
      </c>
      <c r="C9" s="33">
        <f t="shared" ca="1" si="6"/>
        <v>0</v>
      </c>
      <c r="D9" s="19" t="str">
        <f t="shared" ca="1" si="2"/>
        <v/>
      </c>
      <c r="E9" s="20">
        <f t="shared" ca="1" si="7"/>
        <v>0</v>
      </c>
      <c r="F9" s="21" t="str">
        <f t="shared" ca="1" si="8"/>
        <v/>
      </c>
      <c r="G9" s="22">
        <f t="shared" ca="1" si="5"/>
        <v>4</v>
      </c>
      <c r="J9" s="39"/>
    </row>
    <row r="10" spans="1:10" x14ac:dyDescent="0.2">
      <c r="A10" s="18" t="s">
        <v>20</v>
      </c>
      <c r="B10" s="19" t="str">
        <f t="shared" ca="1" si="0"/>
        <v/>
      </c>
      <c r="C10" s="33">
        <f t="shared" ca="1" si="6"/>
        <v>0</v>
      </c>
      <c r="D10" s="19" t="str">
        <f t="shared" ca="1" si="2"/>
        <v/>
      </c>
      <c r="E10" s="20">
        <f t="shared" ca="1" si="7"/>
        <v>0</v>
      </c>
      <c r="F10" s="21" t="str">
        <f t="shared" ca="1" si="8"/>
        <v/>
      </c>
      <c r="G10" s="22">
        <f t="shared" ca="1" si="5"/>
        <v>4</v>
      </c>
      <c r="J10" s="39"/>
    </row>
    <row r="11" spans="1:10" x14ac:dyDescent="0.2">
      <c r="A11" s="18" t="s">
        <v>21</v>
      </c>
      <c r="B11" s="19" t="str">
        <f t="shared" ca="1" si="0"/>
        <v/>
      </c>
      <c r="C11" s="33">
        <f t="shared" ca="1" si="6"/>
        <v>0</v>
      </c>
      <c r="D11" s="19" t="str">
        <f t="shared" ca="1" si="2"/>
        <v/>
      </c>
      <c r="E11" s="20">
        <f t="shared" ca="1" si="7"/>
        <v>0</v>
      </c>
      <c r="F11" s="21" t="str">
        <f t="shared" ca="1" si="8"/>
        <v/>
      </c>
      <c r="G11" s="22">
        <f t="shared" ca="1" si="5"/>
        <v>4</v>
      </c>
      <c r="H11" s="13"/>
    </row>
    <row r="12" spans="1:10" x14ac:dyDescent="0.2">
      <c r="A12" s="23" t="s">
        <v>22</v>
      </c>
      <c r="B12" s="19" t="str">
        <f t="shared" ca="1" si="0"/>
        <v/>
      </c>
      <c r="C12" s="33">
        <f t="shared" ca="1" si="6"/>
        <v>0</v>
      </c>
      <c r="D12" s="19" t="str">
        <f t="shared" ca="1" si="2"/>
        <v/>
      </c>
      <c r="E12" s="20">
        <f t="shared" ca="1" si="7"/>
        <v>0</v>
      </c>
      <c r="F12" s="21" t="str">
        <f t="shared" ca="1" si="8"/>
        <v/>
      </c>
      <c r="G12" s="22">
        <f t="shared" ca="1" si="5"/>
        <v>4</v>
      </c>
      <c r="H12" s="13"/>
      <c r="I12" s="24" t="s">
        <v>109</v>
      </c>
      <c r="J12" s="25">
        <v>41220</v>
      </c>
    </row>
    <row r="13" spans="1:10" x14ac:dyDescent="0.2">
      <c r="A13" s="18"/>
      <c r="B13" s="19" t="str">
        <f t="shared" ca="1" si="0"/>
        <v/>
      </c>
      <c r="C13" s="33">
        <f t="shared" ca="1" si="6"/>
        <v>0</v>
      </c>
      <c r="D13" s="19" t="str">
        <f t="shared" ca="1" si="2"/>
        <v/>
      </c>
      <c r="E13" s="20">
        <f t="shared" ca="1" si="7"/>
        <v>0</v>
      </c>
      <c r="F13" s="21" t="str">
        <f t="shared" ca="1" si="8"/>
        <v/>
      </c>
      <c r="G13" s="22">
        <f t="shared" ca="1" si="5"/>
        <v>4</v>
      </c>
      <c r="H13" s="13"/>
    </row>
    <row r="14" spans="1:10" x14ac:dyDescent="0.2">
      <c r="A14" s="18" t="s">
        <v>9</v>
      </c>
      <c r="B14" s="19" t="str">
        <f t="shared" ca="1" si="0"/>
        <v/>
      </c>
      <c r="C14" s="33">
        <f t="shared" ca="1" si="6"/>
        <v>0</v>
      </c>
      <c r="D14" s="19" t="str">
        <f t="shared" ca="1" si="2"/>
        <v/>
      </c>
      <c r="E14" s="20">
        <f t="shared" ca="1" si="7"/>
        <v>0</v>
      </c>
      <c r="F14" s="21" t="str">
        <f t="shared" ca="1" si="8"/>
        <v/>
      </c>
      <c r="G14" s="22">
        <f t="shared" ca="1" si="5"/>
        <v>4</v>
      </c>
      <c r="H14" s="13"/>
    </row>
    <row r="15" spans="1:10" x14ac:dyDescent="0.2">
      <c r="A15" s="18"/>
      <c r="B15" s="19" t="str">
        <f t="shared" ca="1" si="0"/>
        <v/>
      </c>
      <c r="C15" s="33">
        <f t="shared" ca="1" si="6"/>
        <v>0</v>
      </c>
      <c r="D15" s="19" t="str">
        <f t="shared" ca="1" si="2"/>
        <v/>
      </c>
      <c r="E15" s="20">
        <f t="shared" ca="1" si="7"/>
        <v>0</v>
      </c>
      <c r="F15" s="21" t="str">
        <f t="shared" ca="1" si="8"/>
        <v/>
      </c>
      <c r="G15" s="22">
        <f t="shared" ca="1" si="5"/>
        <v>4</v>
      </c>
      <c r="H15" s="13"/>
    </row>
    <row r="16" spans="1:10" x14ac:dyDescent="0.2">
      <c r="A16" s="18" t="s">
        <v>10</v>
      </c>
      <c r="B16" s="19" t="str">
        <f t="shared" ca="1" si="0"/>
        <v/>
      </c>
      <c r="C16" s="33">
        <f t="shared" ca="1" si="6"/>
        <v>0</v>
      </c>
      <c r="D16" s="19" t="str">
        <f t="shared" ca="1" si="2"/>
        <v/>
      </c>
      <c r="E16" s="20">
        <f t="shared" ca="1" si="7"/>
        <v>0</v>
      </c>
      <c r="F16" s="21" t="str">
        <f t="shared" ca="1" si="8"/>
        <v/>
      </c>
      <c r="G16" s="22">
        <f t="shared" ca="1" si="5"/>
        <v>4</v>
      </c>
      <c r="H16" s="13"/>
    </row>
    <row r="17" spans="1:8" x14ac:dyDescent="0.2">
      <c r="A17" s="18" t="s">
        <v>23</v>
      </c>
      <c r="B17" s="19" t="str">
        <f t="shared" ca="1" si="0"/>
        <v/>
      </c>
      <c r="C17" s="33">
        <f t="shared" ca="1" si="6"/>
        <v>0</v>
      </c>
      <c r="D17" s="19" t="str">
        <f t="shared" ca="1" si="2"/>
        <v/>
      </c>
      <c r="E17" s="20">
        <f t="shared" ca="1" si="7"/>
        <v>0</v>
      </c>
      <c r="F17" s="21" t="str">
        <f t="shared" ca="1" si="8"/>
        <v/>
      </c>
      <c r="G17" s="22">
        <f t="shared" ca="1" si="5"/>
        <v>4</v>
      </c>
      <c r="H17" s="13"/>
    </row>
    <row r="18" spans="1:8" x14ac:dyDescent="0.2">
      <c r="A18" s="18"/>
      <c r="B18" s="19" t="str">
        <f t="shared" ca="1" si="0"/>
        <v/>
      </c>
      <c r="C18" s="33">
        <f t="shared" ca="1" si="6"/>
        <v>0</v>
      </c>
      <c r="D18" s="19" t="str">
        <f t="shared" ca="1" si="2"/>
        <v/>
      </c>
      <c r="E18" s="20">
        <f t="shared" ca="1" si="7"/>
        <v>0</v>
      </c>
      <c r="F18" s="21" t="str">
        <f t="shared" ca="1" si="8"/>
        <v/>
      </c>
      <c r="G18" s="22">
        <f t="shared" ca="1" si="5"/>
        <v>4</v>
      </c>
      <c r="H18" s="13"/>
    </row>
    <row r="19" spans="1:8" x14ac:dyDescent="0.2">
      <c r="A19" s="18" t="s">
        <v>24</v>
      </c>
      <c r="B19" s="19" t="str">
        <f t="shared" ca="1" si="0"/>
        <v/>
      </c>
      <c r="C19" s="33">
        <f t="shared" ca="1" si="6"/>
        <v>0</v>
      </c>
      <c r="D19" s="19" t="str">
        <f t="shared" ca="1" si="2"/>
        <v/>
      </c>
      <c r="E19" s="20">
        <f t="shared" ca="1" si="7"/>
        <v>0</v>
      </c>
      <c r="F19" s="21" t="str">
        <f t="shared" ca="1" si="8"/>
        <v/>
      </c>
      <c r="G19" s="22">
        <f t="shared" ca="1" si="5"/>
        <v>4</v>
      </c>
      <c r="H19" s="13"/>
    </row>
    <row r="20" spans="1:8" x14ac:dyDescent="0.2">
      <c r="A20" s="18" t="s">
        <v>25</v>
      </c>
      <c r="B20" s="19" t="str">
        <f t="shared" ca="1" si="0"/>
        <v/>
      </c>
      <c r="C20" s="33">
        <f t="shared" ca="1" si="6"/>
        <v>0</v>
      </c>
      <c r="D20" s="19" t="str">
        <f t="shared" ca="1" si="2"/>
        <v/>
      </c>
      <c r="E20" s="20">
        <f t="shared" ca="1" si="7"/>
        <v>0</v>
      </c>
      <c r="F20" s="21" t="str">
        <f t="shared" ca="1" si="8"/>
        <v/>
      </c>
      <c r="G20" s="22">
        <f t="shared" ca="1" si="5"/>
        <v>4</v>
      </c>
      <c r="H20" s="13"/>
    </row>
    <row r="21" spans="1:8" x14ac:dyDescent="0.2">
      <c r="A21" s="18" t="s">
        <v>26</v>
      </c>
      <c r="B21" s="19" t="str">
        <f t="shared" ca="1" si="0"/>
        <v/>
      </c>
      <c r="C21" s="33">
        <f t="shared" ca="1" si="6"/>
        <v>0</v>
      </c>
      <c r="D21" s="19" t="str">
        <f t="shared" ca="1" si="2"/>
        <v/>
      </c>
      <c r="E21" s="20">
        <f t="shared" ca="1" si="7"/>
        <v>0</v>
      </c>
      <c r="F21" s="21" t="str">
        <f t="shared" ca="1" si="8"/>
        <v/>
      </c>
      <c r="G21" s="22">
        <f t="shared" ca="1" si="5"/>
        <v>4</v>
      </c>
      <c r="H21" s="13"/>
    </row>
    <row r="22" spans="1:8" x14ac:dyDescent="0.2">
      <c r="A22" s="18" t="s">
        <v>27</v>
      </c>
      <c r="B22" s="19" t="str">
        <f t="shared" ca="1" si="0"/>
        <v/>
      </c>
      <c r="C22" s="33">
        <f t="shared" ca="1" si="6"/>
        <v>0</v>
      </c>
      <c r="D22" s="19" t="str">
        <f t="shared" ca="1" si="2"/>
        <v/>
      </c>
      <c r="E22" s="20">
        <f t="shared" ca="1" si="7"/>
        <v>0</v>
      </c>
      <c r="F22" s="21" t="str">
        <f t="shared" ca="1" si="8"/>
        <v/>
      </c>
      <c r="G22" s="22">
        <f t="shared" ca="1" si="5"/>
        <v>4</v>
      </c>
      <c r="H22" s="13"/>
    </row>
    <row r="23" spans="1:8" x14ac:dyDescent="0.2">
      <c r="A23" s="18" t="s">
        <v>28</v>
      </c>
      <c r="B23" s="19" t="str">
        <f t="shared" ca="1" si="0"/>
        <v/>
      </c>
      <c r="C23" s="33">
        <f t="shared" ca="1" si="6"/>
        <v>0</v>
      </c>
      <c r="D23" s="19" t="str">
        <f t="shared" ca="1" si="2"/>
        <v/>
      </c>
      <c r="E23" s="20">
        <f t="shared" ca="1" si="7"/>
        <v>0</v>
      </c>
      <c r="F23" s="21" t="str">
        <f t="shared" ca="1" si="8"/>
        <v/>
      </c>
      <c r="G23" s="22">
        <f t="shared" ca="1" si="5"/>
        <v>4</v>
      </c>
      <c r="H23" s="13"/>
    </row>
    <row r="24" spans="1:8" x14ac:dyDescent="0.2">
      <c r="A24" s="18" t="s">
        <v>29</v>
      </c>
      <c r="B24" s="19" t="str">
        <f t="shared" ca="1" si="0"/>
        <v/>
      </c>
      <c r="C24" s="33">
        <f t="shared" ca="1" si="6"/>
        <v>0</v>
      </c>
      <c r="D24" s="19" t="str">
        <f t="shared" ca="1" si="2"/>
        <v/>
      </c>
      <c r="E24" s="20">
        <f t="shared" ca="1" si="7"/>
        <v>0</v>
      </c>
      <c r="F24" s="21" t="str">
        <f t="shared" ca="1" si="8"/>
        <v/>
      </c>
      <c r="G24" s="22">
        <f t="shared" ca="1" si="5"/>
        <v>4</v>
      </c>
      <c r="H24" s="13"/>
    </row>
    <row r="25" spans="1:8" x14ac:dyDescent="0.2">
      <c r="A25" s="18" t="s">
        <v>30</v>
      </c>
      <c r="B25" s="19" t="str">
        <f t="shared" ca="1" si="0"/>
        <v/>
      </c>
      <c r="C25" s="33">
        <f t="shared" ca="1" si="6"/>
        <v>0</v>
      </c>
      <c r="D25" s="19" t="str">
        <f t="shared" ca="1" si="2"/>
        <v/>
      </c>
      <c r="E25" s="20">
        <f t="shared" ca="1" si="7"/>
        <v>0</v>
      </c>
      <c r="F25" s="21" t="str">
        <f t="shared" ca="1" si="8"/>
        <v/>
      </c>
      <c r="G25" s="22">
        <f t="shared" ca="1" si="5"/>
        <v>4</v>
      </c>
      <c r="H25" s="13"/>
    </row>
    <row r="26" spans="1:8" x14ac:dyDescent="0.2">
      <c r="A26" s="18" t="s">
        <v>31</v>
      </c>
      <c r="B26" s="19" t="str">
        <f t="shared" ca="1" si="0"/>
        <v/>
      </c>
      <c r="C26" s="33">
        <f t="shared" ca="1" si="6"/>
        <v>0</v>
      </c>
      <c r="D26" s="19" t="str">
        <f t="shared" ca="1" si="2"/>
        <v/>
      </c>
      <c r="E26" s="20">
        <f t="shared" ca="1" si="7"/>
        <v>0</v>
      </c>
      <c r="F26" s="21" t="str">
        <f t="shared" ca="1" si="8"/>
        <v/>
      </c>
      <c r="G26" s="22">
        <f t="shared" ca="1" si="5"/>
        <v>4</v>
      </c>
    </row>
    <row r="27" spans="1:8" x14ac:dyDescent="0.2">
      <c r="A27" s="18" t="s">
        <v>32</v>
      </c>
      <c r="B27" s="19" t="str">
        <f t="shared" ca="1" si="0"/>
        <v>Width</v>
      </c>
      <c r="C27" s="33" t="str">
        <f t="shared" ca="1" si="6"/>
        <v>Sta</v>
      </c>
      <c r="D27" s="19" t="str">
        <f t="shared" ca="1" si="2"/>
        <v>L(runoff)</v>
      </c>
      <c r="E27" s="20" t="str">
        <f t="shared" ca="1" si="7"/>
        <v>e</v>
      </c>
      <c r="F27" s="21" t="str">
        <f t="shared" ca="1" si="8"/>
        <v>Calc. Δ</v>
      </c>
      <c r="G27" s="22">
        <f t="shared" ca="1" si="5"/>
        <v>4</v>
      </c>
    </row>
    <row r="28" spans="1:8" x14ac:dyDescent="0.2">
      <c r="A28" s="18" t="s">
        <v>33</v>
      </c>
      <c r="B28" s="19">
        <f t="shared" ca="1" si="0"/>
        <v>12</v>
      </c>
      <c r="C28" s="33">
        <f t="shared" ca="1" si="6"/>
        <v>112000</v>
      </c>
      <c r="D28" s="19" t="str">
        <f t="shared" ca="1" si="2"/>
        <v/>
      </c>
      <c r="E28" s="20">
        <f t="shared" ca="1" si="7"/>
        <v>-2</v>
      </c>
      <c r="F28" s="21" t="str">
        <f t="shared" ca="1" si="8"/>
        <v/>
      </c>
      <c r="G28" s="22">
        <f t="shared" ca="1" si="5"/>
        <v>4</v>
      </c>
    </row>
    <row r="29" spans="1:8" x14ac:dyDescent="0.2">
      <c r="A29" s="18" t="s">
        <v>34</v>
      </c>
      <c r="B29" s="19">
        <f t="shared" ca="1" si="0"/>
        <v>12</v>
      </c>
      <c r="C29" s="33">
        <f t="shared" ca="1" si="6"/>
        <v>112427.21450099999</v>
      </c>
      <c r="D29" s="19" t="str">
        <f t="shared" ca="1" si="2"/>
        <v/>
      </c>
      <c r="E29" s="20">
        <f t="shared" ca="1" si="7"/>
        <v>-2</v>
      </c>
      <c r="F29" s="21" t="str">
        <f t="shared" ca="1" si="8"/>
        <v/>
      </c>
      <c r="G29" s="22">
        <f t="shared" ca="1" si="5"/>
        <v>4</v>
      </c>
    </row>
    <row r="30" spans="1:8" x14ac:dyDescent="0.2">
      <c r="A30" s="18" t="s">
        <v>35</v>
      </c>
      <c r="B30" s="19">
        <f t="shared" ca="1" si="0"/>
        <v>12</v>
      </c>
      <c r="C30" s="33">
        <f t="shared" ca="1" si="6"/>
        <v>112546.332148</v>
      </c>
      <c r="D30" s="19">
        <f t="shared" ca="1" si="2"/>
        <v>119.11799999999999</v>
      </c>
      <c r="E30" s="20">
        <f t="shared" ca="1" si="7"/>
        <v>3.4</v>
      </c>
      <c r="F30" s="21">
        <f t="shared" ca="1" si="8"/>
        <v>0.54399838815292412</v>
      </c>
      <c r="G30" s="22">
        <f t="shared" ca="1" si="5"/>
        <v>4</v>
      </c>
    </row>
    <row r="31" spans="1:8" x14ac:dyDescent="0.2">
      <c r="A31" s="18" t="s">
        <v>36</v>
      </c>
      <c r="B31" s="19">
        <f t="shared" ca="1" si="0"/>
        <v>12</v>
      </c>
      <c r="C31" s="33">
        <f t="shared" ca="1" si="6"/>
        <v>112657.266819</v>
      </c>
      <c r="D31" s="19" t="str">
        <f t="shared" ca="1" si="2"/>
        <v/>
      </c>
      <c r="E31" s="20">
        <f t="shared" ca="1" si="7"/>
        <v>3.4</v>
      </c>
      <c r="F31" s="21" t="str">
        <f t="shared" ca="1" si="8"/>
        <v/>
      </c>
      <c r="G31" s="22">
        <f t="shared" ca="1" si="5"/>
        <v>4</v>
      </c>
    </row>
    <row r="32" spans="1:8" x14ac:dyDescent="0.2">
      <c r="A32" s="18" t="s">
        <v>37</v>
      </c>
      <c r="B32" s="19">
        <f t="shared" ca="1" si="0"/>
        <v>12</v>
      </c>
      <c r="C32" s="33">
        <f t="shared" ca="1" si="6"/>
        <v>112715.187611</v>
      </c>
      <c r="D32" s="19">
        <f t="shared" ca="1" si="2"/>
        <v>57.920999999999999</v>
      </c>
      <c r="E32" s="20">
        <f t="shared" ca="1" si="7"/>
        <v>6</v>
      </c>
      <c r="F32" s="21">
        <f t="shared" ca="1" si="8"/>
        <v>0.53866473299839446</v>
      </c>
      <c r="G32" s="22">
        <f t="shared" ca="1" si="5"/>
        <v>4</v>
      </c>
    </row>
    <row r="33" spans="1:8" x14ac:dyDescent="0.2">
      <c r="A33" s="18" t="s">
        <v>38</v>
      </c>
      <c r="B33" s="19">
        <f t="shared" ca="1" si="0"/>
        <v>12</v>
      </c>
      <c r="C33" s="33">
        <f t="shared" ca="1" si="6"/>
        <v>112968.413028</v>
      </c>
      <c r="D33" s="19" t="str">
        <f t="shared" ca="1" si="2"/>
        <v/>
      </c>
      <c r="E33" s="20">
        <f t="shared" ca="1" si="7"/>
        <v>6</v>
      </c>
      <c r="F33" s="21" t="str">
        <f t="shared" ca="1" si="8"/>
        <v/>
      </c>
      <c r="G33" s="22">
        <f t="shared" ca="1" si="5"/>
        <v>4</v>
      </c>
    </row>
    <row r="34" spans="1:8" x14ac:dyDescent="0.2">
      <c r="A34" s="18" t="s">
        <v>39</v>
      </c>
      <c r="B34" s="19">
        <f t="shared" ca="1" si="0"/>
        <v>12</v>
      </c>
      <c r="C34" s="33">
        <f t="shared" ca="1" si="6"/>
        <v>113234.948374</v>
      </c>
      <c r="D34" s="19">
        <f t="shared" ca="1" si="2"/>
        <v>266.53500000000003</v>
      </c>
      <c r="E34" s="20">
        <f t="shared" ca="1" si="7"/>
        <v>-6</v>
      </c>
      <c r="F34" s="21">
        <f t="shared" ca="1" si="8"/>
        <v>-0.54026675671112612</v>
      </c>
      <c r="G34" s="22">
        <f t="shared" ca="1" si="5"/>
        <v>4</v>
      </c>
    </row>
    <row r="35" spans="1:8" x14ac:dyDescent="0.2">
      <c r="A35" s="18" t="s">
        <v>40</v>
      </c>
      <c r="B35" s="19">
        <f t="shared" ca="1" si="0"/>
        <v>12</v>
      </c>
      <c r="C35" s="33">
        <f t="shared" ca="1" si="6"/>
        <v>114030.698689</v>
      </c>
      <c r="D35" s="19" t="str">
        <f t="shared" ca="1" si="2"/>
        <v/>
      </c>
      <c r="E35" s="20">
        <f t="shared" ca="1" si="7"/>
        <v>-6</v>
      </c>
      <c r="F35" s="21" t="str">
        <f t="shared" ca="1" si="8"/>
        <v/>
      </c>
      <c r="G35" s="22">
        <f t="shared" ca="1" si="5"/>
        <v>4</v>
      </c>
    </row>
    <row r="36" spans="1:8" x14ac:dyDescent="0.2">
      <c r="A36" s="18" t="s">
        <v>41</v>
      </c>
      <c r="B36" s="19">
        <f t="shared" ca="1" si="0"/>
        <v>12</v>
      </c>
      <c r="C36" s="33">
        <f t="shared" ca="1" si="6"/>
        <v>114380.198688</v>
      </c>
      <c r="D36" s="19">
        <f t="shared" ca="1" si="2"/>
        <v>349.5</v>
      </c>
      <c r="E36" s="20">
        <f t="shared" ca="1" si="7"/>
        <v>6</v>
      </c>
      <c r="F36" s="21">
        <f t="shared" ca="1" si="8"/>
        <v>0.41201716738197425</v>
      </c>
      <c r="G36" s="22">
        <f t="shared" ca="1" si="5"/>
        <v>4</v>
      </c>
    </row>
    <row r="37" spans="1:8" x14ac:dyDescent="0.2">
      <c r="A37" s="18" t="s">
        <v>42</v>
      </c>
      <c r="B37" s="19">
        <f t="shared" ca="1" si="0"/>
        <v>12</v>
      </c>
      <c r="C37" s="33">
        <f t="shared" ca="1" si="6"/>
        <v>114739.688675</v>
      </c>
      <c r="D37" s="19" t="str">
        <f t="shared" ca="1" si="2"/>
        <v/>
      </c>
      <c r="E37" s="20">
        <f t="shared" ca="1" si="7"/>
        <v>6</v>
      </c>
      <c r="F37" s="21" t="str">
        <f t="shared" ca="1" si="8"/>
        <v/>
      </c>
      <c r="G37" s="22">
        <f t="shared" ca="1" si="5"/>
        <v>4</v>
      </c>
    </row>
    <row r="38" spans="1:8" x14ac:dyDescent="0.2">
      <c r="A38" s="18" t="s">
        <v>43</v>
      </c>
      <c r="B38" s="19">
        <f t="shared" ref="B38:B86" ca="1" si="9">IFERROR(MAX(ABS(SUBSTITUTE(OFFSET(A38,-3,0),Baseline,"")),ABS(SUBSTITUTE(OFFSET(A38,-2,0),Baseline,""))),IF(ISNUMBER(FIND("offset",OFFSET(A38,-3,0))),"Width",IF(ROW(B38)-ROW(B$2)=1,"",OFFSET(B38,-1,0))))</f>
        <v>12</v>
      </c>
      <c r="C38" s="33">
        <f t="shared" ca="1" si="6"/>
        <v>114912.973289</v>
      </c>
      <c r="D38" s="19">
        <f t="shared" ref="D38:D86" ca="1" si="10">CHOOSE(MIN(ROW(D38)-ROW(D$2),4),"","",Speed,IF(OR(ISTEXT(OFFSET(C38,-1,0)),E38=OFFSET(E38,-1,0)),"",IFERROR(ROUND(C38-OFFSET(C38,-1,0),3),"L(runoff)")))</f>
        <v>173.285</v>
      </c>
      <c r="E38" s="20">
        <f t="shared" ca="1" si="7"/>
        <v>-6</v>
      </c>
      <c r="F38" s="21">
        <f t="shared" ca="1" si="8"/>
        <v>-0.83100095218859105</v>
      </c>
      <c r="G38" s="22">
        <f t="shared" ref="G38:G86" ca="1" si="11">OFFSET(G38,1,0)+IF(ISNUMBER(F38),IF(ABS(F38)&gt;MRG+Allowance,1,0),0)</f>
        <v>4</v>
      </c>
    </row>
    <row r="39" spans="1:8" x14ac:dyDescent="0.2">
      <c r="A39" s="18" t="s">
        <v>44</v>
      </c>
      <c r="B39" s="19">
        <f t="shared" ca="1" si="9"/>
        <v>12</v>
      </c>
      <c r="C39" s="33">
        <f t="shared" ca="1" si="6"/>
        <v>114985.664578</v>
      </c>
      <c r="D39" s="19" t="str">
        <f t="shared" ca="1" si="10"/>
        <v/>
      </c>
      <c r="E39" s="20">
        <f t="shared" ca="1" si="7"/>
        <v>-6</v>
      </c>
      <c r="F39" s="21" t="str">
        <f t="shared" ca="1" si="8"/>
        <v/>
      </c>
      <c r="G39" s="22">
        <f t="shared" ca="1" si="11"/>
        <v>3</v>
      </c>
    </row>
    <row r="40" spans="1:8" x14ac:dyDescent="0.2">
      <c r="A40" s="18" t="s">
        <v>45</v>
      </c>
      <c r="B40" s="19">
        <f t="shared" ca="1" si="9"/>
        <v>12</v>
      </c>
      <c r="C40" s="33">
        <f t="shared" ca="1" si="6"/>
        <v>115157.526122</v>
      </c>
      <c r="D40" s="19">
        <f t="shared" ca="1" si="10"/>
        <v>171.86199999999999</v>
      </c>
      <c r="E40" s="20">
        <f t="shared" ca="1" si="7"/>
        <v>2</v>
      </c>
      <c r="F40" s="21">
        <f t="shared" ca="1" si="8"/>
        <v>0.55858770408816383</v>
      </c>
      <c r="G40" s="22">
        <f t="shared" ca="1" si="11"/>
        <v>3</v>
      </c>
    </row>
    <row r="41" spans="1:8" x14ac:dyDescent="0.2">
      <c r="A41" s="18" t="s">
        <v>46</v>
      </c>
      <c r="B41" s="19">
        <f t="shared" ca="1" si="9"/>
        <v>12</v>
      </c>
      <c r="C41" s="33">
        <f t="shared" ca="1" si="6"/>
        <v>115333.766347</v>
      </c>
      <c r="D41" s="19" t="str">
        <f t="shared" ca="1" si="10"/>
        <v/>
      </c>
      <c r="E41" s="20">
        <f t="shared" ca="1" si="7"/>
        <v>2</v>
      </c>
      <c r="F41" s="21" t="str">
        <f t="shared" ca="1" si="8"/>
        <v/>
      </c>
      <c r="G41" s="22">
        <f t="shared" ca="1" si="11"/>
        <v>2</v>
      </c>
    </row>
    <row r="42" spans="1:8" x14ac:dyDescent="0.2">
      <c r="A42" s="18" t="s">
        <v>47</v>
      </c>
      <c r="B42" s="19">
        <f t="shared" ca="1" si="9"/>
        <v>12</v>
      </c>
      <c r="C42" s="33">
        <f t="shared" ca="1" si="6"/>
        <v>115348.766347</v>
      </c>
      <c r="D42" s="19">
        <f t="shared" ca="1" si="10"/>
        <v>15</v>
      </c>
      <c r="E42" s="20">
        <f t="shared" ca="1" si="7"/>
        <v>1.3332999999999999</v>
      </c>
      <c r="F42" s="21">
        <f t="shared" ca="1" si="8"/>
        <v>-0.53336000000000006</v>
      </c>
      <c r="G42" s="22">
        <f t="shared" ca="1" si="11"/>
        <v>2</v>
      </c>
    </row>
    <row r="43" spans="1:8" x14ac:dyDescent="0.2">
      <c r="A43" s="18"/>
      <c r="B43" s="19">
        <f t="shared" ca="1" si="9"/>
        <v>12</v>
      </c>
      <c r="C43" s="33">
        <f t="shared" ca="1" si="6"/>
        <v>115348.766347</v>
      </c>
      <c r="D43" s="19" t="str">
        <f t="shared" ca="1" si="10"/>
        <v/>
      </c>
      <c r="E43" s="20">
        <f t="shared" ca="1" si="7"/>
        <v>1.3332999999999999</v>
      </c>
      <c r="F43" s="21" t="str">
        <f t="shared" ca="1" si="8"/>
        <v/>
      </c>
      <c r="G43" s="22">
        <f t="shared" ca="1" si="11"/>
        <v>2</v>
      </c>
    </row>
    <row r="44" spans="1:8" x14ac:dyDescent="0.2">
      <c r="A44" s="18" t="s">
        <v>24</v>
      </c>
      <c r="B44" s="19">
        <f t="shared" ca="1" si="9"/>
        <v>12</v>
      </c>
      <c r="C44" s="33">
        <f t="shared" ca="1" si="6"/>
        <v>115348.766347</v>
      </c>
      <c r="D44" s="19" t="str">
        <f t="shared" ca="1" si="10"/>
        <v/>
      </c>
      <c r="E44" s="20">
        <f t="shared" ca="1" si="7"/>
        <v>1.3332999999999999</v>
      </c>
      <c r="F44" s="21" t="str">
        <f t="shared" ca="1" si="8"/>
        <v/>
      </c>
      <c r="G44" s="22">
        <f t="shared" ca="1" si="11"/>
        <v>2</v>
      </c>
    </row>
    <row r="45" spans="1:8" x14ac:dyDescent="0.2">
      <c r="A45" s="18" t="s">
        <v>25</v>
      </c>
      <c r="B45" s="19">
        <f t="shared" ca="1" si="9"/>
        <v>12</v>
      </c>
      <c r="C45" s="33">
        <f t="shared" ca="1" si="6"/>
        <v>115348.766347</v>
      </c>
      <c r="D45" s="19" t="str">
        <f t="shared" ca="1" si="10"/>
        <v/>
      </c>
      <c r="E45" s="20">
        <f t="shared" ca="1" si="7"/>
        <v>1.3332999999999999</v>
      </c>
      <c r="F45" s="21" t="str">
        <f t="shared" ca="1" si="8"/>
        <v/>
      </c>
      <c r="G45" s="22">
        <f t="shared" ca="1" si="11"/>
        <v>2</v>
      </c>
      <c r="H45" s="13"/>
    </row>
    <row r="46" spans="1:8" x14ac:dyDescent="0.2">
      <c r="A46" s="18" t="s">
        <v>26</v>
      </c>
      <c r="B46" s="19">
        <f t="shared" ca="1" si="9"/>
        <v>12</v>
      </c>
      <c r="C46" s="33">
        <f t="shared" ca="1" si="6"/>
        <v>115348.766347</v>
      </c>
      <c r="D46" s="19" t="str">
        <f t="shared" ca="1" si="10"/>
        <v/>
      </c>
      <c r="E46" s="20">
        <f t="shared" ca="1" si="7"/>
        <v>1.3332999999999999</v>
      </c>
      <c r="F46" s="21" t="str">
        <f t="shared" ca="1" si="8"/>
        <v/>
      </c>
      <c r="G46" s="22">
        <f t="shared" ca="1" si="11"/>
        <v>2</v>
      </c>
      <c r="H46" s="13"/>
    </row>
    <row r="47" spans="1:8" x14ac:dyDescent="0.2">
      <c r="A47" s="18" t="s">
        <v>27</v>
      </c>
      <c r="B47" s="19">
        <f t="shared" ca="1" si="9"/>
        <v>12</v>
      </c>
      <c r="C47" s="33">
        <f t="shared" ca="1" si="6"/>
        <v>115348.766347</v>
      </c>
      <c r="D47" s="19" t="str">
        <f t="shared" ca="1" si="10"/>
        <v/>
      </c>
      <c r="E47" s="20">
        <f t="shared" ca="1" si="7"/>
        <v>1.3332999999999999</v>
      </c>
      <c r="F47" s="21" t="str">
        <f t="shared" ca="1" si="8"/>
        <v/>
      </c>
      <c r="G47" s="22">
        <f t="shared" ca="1" si="11"/>
        <v>2</v>
      </c>
      <c r="H47" s="13"/>
    </row>
    <row r="48" spans="1:8" x14ac:dyDescent="0.2">
      <c r="A48" s="18" t="s">
        <v>48</v>
      </c>
      <c r="B48" s="19">
        <f t="shared" ca="1" si="9"/>
        <v>12</v>
      </c>
      <c r="C48" s="33">
        <f t="shared" ca="1" si="6"/>
        <v>115348.766347</v>
      </c>
      <c r="D48" s="19" t="str">
        <f t="shared" ca="1" si="10"/>
        <v/>
      </c>
      <c r="E48" s="20">
        <f t="shared" ca="1" si="7"/>
        <v>1.3332999999999999</v>
      </c>
      <c r="F48" s="21" t="str">
        <f t="shared" ca="1" si="8"/>
        <v/>
      </c>
      <c r="G48" s="22">
        <f t="shared" ca="1" si="11"/>
        <v>2</v>
      </c>
      <c r="H48" s="13"/>
    </row>
    <row r="49" spans="1:8" x14ac:dyDescent="0.2">
      <c r="A49" s="18" t="s">
        <v>29</v>
      </c>
      <c r="B49" s="19">
        <f t="shared" ca="1" si="9"/>
        <v>12</v>
      </c>
      <c r="C49" s="33">
        <f t="shared" ca="1" si="6"/>
        <v>115348.766347</v>
      </c>
      <c r="D49" s="19" t="str">
        <f t="shared" ca="1" si="10"/>
        <v/>
      </c>
      <c r="E49" s="20">
        <f t="shared" ca="1" si="7"/>
        <v>1.3332999999999999</v>
      </c>
      <c r="F49" s="21" t="str">
        <f t="shared" ca="1" si="8"/>
        <v/>
      </c>
      <c r="G49" s="22">
        <f t="shared" ca="1" si="11"/>
        <v>2</v>
      </c>
      <c r="H49" s="13"/>
    </row>
    <row r="50" spans="1:8" x14ac:dyDescent="0.2">
      <c r="A50" s="18" t="s">
        <v>31</v>
      </c>
      <c r="B50" s="19">
        <f t="shared" ca="1" si="9"/>
        <v>12</v>
      </c>
      <c r="C50" s="33">
        <f t="shared" ca="1" si="6"/>
        <v>115348.766347</v>
      </c>
      <c r="D50" s="19" t="str">
        <f t="shared" ca="1" si="10"/>
        <v/>
      </c>
      <c r="E50" s="20">
        <f t="shared" ca="1" si="7"/>
        <v>1.3332999999999999</v>
      </c>
      <c r="F50" s="21" t="str">
        <f t="shared" ca="1" si="8"/>
        <v/>
      </c>
      <c r="G50" s="22">
        <f t="shared" ca="1" si="11"/>
        <v>2</v>
      </c>
      <c r="H50" s="13"/>
    </row>
    <row r="51" spans="1:8" x14ac:dyDescent="0.2">
      <c r="A51" s="18" t="s">
        <v>49</v>
      </c>
      <c r="B51" s="19">
        <f t="shared" ca="1" si="9"/>
        <v>12</v>
      </c>
      <c r="C51" s="33">
        <f t="shared" ca="1" si="6"/>
        <v>115348.766347</v>
      </c>
      <c r="D51" s="19" t="str">
        <f t="shared" ca="1" si="10"/>
        <v/>
      </c>
      <c r="E51" s="20">
        <f t="shared" ca="1" si="7"/>
        <v>1.3332999999999999</v>
      </c>
      <c r="F51" s="21" t="str">
        <f t="shared" ca="1" si="8"/>
        <v/>
      </c>
      <c r="G51" s="22">
        <f t="shared" ca="1" si="11"/>
        <v>2</v>
      </c>
      <c r="H51" s="13"/>
    </row>
    <row r="52" spans="1:8" x14ac:dyDescent="0.2">
      <c r="A52" s="18" t="s">
        <v>32</v>
      </c>
      <c r="B52" s="19" t="str">
        <f t="shared" ca="1" si="9"/>
        <v>Width</v>
      </c>
      <c r="C52" s="33" t="str">
        <f t="shared" ca="1" si="6"/>
        <v>Sta</v>
      </c>
      <c r="D52" s="19" t="str">
        <f t="shared" ca="1" si="10"/>
        <v>L(runoff)</v>
      </c>
      <c r="E52" s="20" t="str">
        <f t="shared" ca="1" si="7"/>
        <v>e</v>
      </c>
      <c r="F52" s="21" t="str">
        <f t="shared" ca="1" si="8"/>
        <v>Calc. Δ</v>
      </c>
      <c r="G52" s="22">
        <f t="shared" ca="1" si="11"/>
        <v>2</v>
      </c>
      <c r="H52" s="13"/>
    </row>
    <row r="53" spans="1:8" x14ac:dyDescent="0.2">
      <c r="A53" s="18" t="s">
        <v>33</v>
      </c>
      <c r="B53" s="19">
        <f t="shared" ca="1" si="9"/>
        <v>12</v>
      </c>
      <c r="C53" s="33">
        <f t="shared" ca="1" si="6"/>
        <v>112000</v>
      </c>
      <c r="D53" s="19" t="str">
        <f t="shared" ca="1" si="10"/>
        <v/>
      </c>
      <c r="E53" s="20">
        <f t="shared" ca="1" si="7"/>
        <v>-2</v>
      </c>
      <c r="F53" s="21" t="str">
        <f t="shared" ca="1" si="8"/>
        <v/>
      </c>
      <c r="G53" s="22">
        <f t="shared" ca="1" si="11"/>
        <v>2</v>
      </c>
      <c r="H53" s="13"/>
    </row>
    <row r="54" spans="1:8" x14ac:dyDescent="0.2">
      <c r="A54" s="18" t="s">
        <v>50</v>
      </c>
      <c r="B54" s="19">
        <f t="shared" ca="1" si="9"/>
        <v>12</v>
      </c>
      <c r="C54" s="33">
        <f t="shared" ca="1" si="6"/>
        <v>112515.44979499999</v>
      </c>
      <c r="D54" s="19" t="str">
        <f t="shared" ca="1" si="10"/>
        <v/>
      </c>
      <c r="E54" s="20">
        <f t="shared" ca="1" si="7"/>
        <v>-2</v>
      </c>
      <c r="F54" s="21" t="str">
        <f t="shared" ca="1" si="8"/>
        <v/>
      </c>
      <c r="G54" s="22">
        <f t="shared" ca="1" si="11"/>
        <v>2</v>
      </c>
      <c r="H54" s="13"/>
    </row>
    <row r="55" spans="1:8" x14ac:dyDescent="0.2">
      <c r="A55" s="18" t="s">
        <v>51</v>
      </c>
      <c r="B55" s="19">
        <f t="shared" ca="1" si="9"/>
        <v>12</v>
      </c>
      <c r="C55" s="33">
        <f t="shared" ca="1" si="6"/>
        <v>112546.332148</v>
      </c>
      <c r="D55" s="19">
        <f t="shared" ca="1" si="10"/>
        <v>30.882000000000001</v>
      </c>
      <c r="E55" s="20">
        <f t="shared" ca="1" si="7"/>
        <v>-3.4</v>
      </c>
      <c r="F55" s="21">
        <f t="shared" ca="1" si="8"/>
        <v>-0.54400621721391085</v>
      </c>
      <c r="G55" s="22">
        <f t="shared" ca="1" si="11"/>
        <v>2</v>
      </c>
      <c r="H55" s="13"/>
    </row>
    <row r="56" spans="1:8" x14ac:dyDescent="0.2">
      <c r="A56" s="18" t="s">
        <v>52</v>
      </c>
      <c r="B56" s="19">
        <f t="shared" ca="1" si="9"/>
        <v>12</v>
      </c>
      <c r="C56" s="33">
        <f t="shared" ca="1" si="6"/>
        <v>112657.266819</v>
      </c>
      <c r="D56" s="19" t="str">
        <f t="shared" ca="1" si="10"/>
        <v/>
      </c>
      <c r="E56" s="20">
        <f t="shared" ca="1" si="7"/>
        <v>-3.4</v>
      </c>
      <c r="F56" s="21" t="str">
        <f t="shared" ca="1" si="8"/>
        <v/>
      </c>
      <c r="G56" s="22">
        <f t="shared" ca="1" si="11"/>
        <v>2</v>
      </c>
      <c r="H56" s="13"/>
    </row>
    <row r="57" spans="1:8" x14ac:dyDescent="0.2">
      <c r="A57" s="18" t="s">
        <v>53</v>
      </c>
      <c r="B57" s="19">
        <f t="shared" ca="1" si="9"/>
        <v>12</v>
      </c>
      <c r="C57" s="33">
        <f t="shared" ca="1" si="6"/>
        <v>112715.187611</v>
      </c>
      <c r="D57" s="19">
        <f t="shared" ca="1" si="10"/>
        <v>57.920999999999999</v>
      </c>
      <c r="E57" s="20">
        <f t="shared" ca="1" si="7"/>
        <v>-6</v>
      </c>
      <c r="F57" s="21">
        <f t="shared" ca="1" si="8"/>
        <v>-0.53866473299839446</v>
      </c>
      <c r="G57" s="22">
        <f t="shared" ca="1" si="11"/>
        <v>2</v>
      </c>
      <c r="H57" s="13"/>
    </row>
    <row r="58" spans="1:8" x14ac:dyDescent="0.2">
      <c r="A58" s="18" t="s">
        <v>54</v>
      </c>
      <c r="B58" s="19">
        <f t="shared" ca="1" si="9"/>
        <v>12</v>
      </c>
      <c r="C58" s="33">
        <f t="shared" ca="1" si="6"/>
        <v>112968.413028</v>
      </c>
      <c r="D58" s="19" t="str">
        <f t="shared" ca="1" si="10"/>
        <v/>
      </c>
      <c r="E58" s="20">
        <f t="shared" ca="1" si="7"/>
        <v>-6</v>
      </c>
      <c r="F58" s="21" t="str">
        <f t="shared" ca="1" si="8"/>
        <v/>
      </c>
      <c r="G58" s="22">
        <f t="shared" ca="1" si="11"/>
        <v>2</v>
      </c>
      <c r="H58" s="13"/>
    </row>
    <row r="59" spans="1:8" x14ac:dyDescent="0.2">
      <c r="A59" s="18" t="s">
        <v>55</v>
      </c>
      <c r="B59" s="19">
        <f t="shared" ca="1" si="9"/>
        <v>12</v>
      </c>
      <c r="C59" s="33">
        <f t="shared" ca="1" si="6"/>
        <v>113234.948374</v>
      </c>
      <c r="D59" s="19">
        <f t="shared" ca="1" si="10"/>
        <v>266.53500000000003</v>
      </c>
      <c r="E59" s="20">
        <f t="shared" ca="1" si="7"/>
        <v>6</v>
      </c>
      <c r="F59" s="21">
        <f t="shared" ca="1" si="8"/>
        <v>0.54026675671112612</v>
      </c>
      <c r="G59" s="22">
        <f t="shared" ca="1" si="11"/>
        <v>2</v>
      </c>
      <c r="H59" s="13"/>
    </row>
    <row r="60" spans="1:8" x14ac:dyDescent="0.2">
      <c r="A60" s="18" t="s">
        <v>56</v>
      </c>
      <c r="B60" s="19">
        <f t="shared" ca="1" si="9"/>
        <v>12</v>
      </c>
      <c r="C60" s="33">
        <f t="shared" ca="1" si="6"/>
        <v>114030.698689</v>
      </c>
      <c r="D60" s="19" t="str">
        <f t="shared" ca="1" si="10"/>
        <v/>
      </c>
      <c r="E60" s="20">
        <f t="shared" ca="1" si="7"/>
        <v>6</v>
      </c>
      <c r="F60" s="21" t="str">
        <f t="shared" ca="1" si="8"/>
        <v/>
      </c>
      <c r="G60" s="22">
        <f t="shared" ca="1" si="11"/>
        <v>2</v>
      </c>
      <c r="H60" s="13"/>
    </row>
    <row r="61" spans="1:8" x14ac:dyDescent="0.2">
      <c r="A61" s="18" t="s">
        <v>57</v>
      </c>
      <c r="B61" s="19">
        <f t="shared" ca="1" si="9"/>
        <v>12</v>
      </c>
      <c r="C61" s="33">
        <f t="shared" ca="1" si="6"/>
        <v>114380.198688</v>
      </c>
      <c r="D61" s="19">
        <f t="shared" ca="1" si="10"/>
        <v>349.5</v>
      </c>
      <c r="E61" s="20">
        <f t="shared" ca="1" si="7"/>
        <v>-6</v>
      </c>
      <c r="F61" s="21">
        <f t="shared" ca="1" si="8"/>
        <v>-0.41201716738197425</v>
      </c>
      <c r="G61" s="22">
        <f t="shared" ca="1" si="11"/>
        <v>2</v>
      </c>
      <c r="H61" s="13"/>
    </row>
    <row r="62" spans="1:8" x14ac:dyDescent="0.2">
      <c r="A62" s="18" t="s">
        <v>58</v>
      </c>
      <c r="B62" s="19">
        <f t="shared" ca="1" si="9"/>
        <v>12</v>
      </c>
      <c r="C62" s="33">
        <f t="shared" ca="1" si="6"/>
        <v>114739.688675</v>
      </c>
      <c r="D62" s="19" t="str">
        <f t="shared" ca="1" si="10"/>
        <v/>
      </c>
      <c r="E62" s="20">
        <f t="shared" ca="1" si="7"/>
        <v>-6</v>
      </c>
      <c r="F62" s="21" t="str">
        <f t="shared" ca="1" si="8"/>
        <v/>
      </c>
      <c r="G62" s="22">
        <f t="shared" ca="1" si="11"/>
        <v>2</v>
      </c>
      <c r="H62" s="13"/>
    </row>
    <row r="63" spans="1:8" x14ac:dyDescent="0.2">
      <c r="A63" s="18" t="s">
        <v>59</v>
      </c>
      <c r="B63" s="19">
        <f t="shared" ca="1" si="9"/>
        <v>12</v>
      </c>
      <c r="C63" s="33">
        <f t="shared" ca="1" si="6"/>
        <v>114912.973289</v>
      </c>
      <c r="D63" s="19">
        <f t="shared" ca="1" si="10"/>
        <v>173.285</v>
      </c>
      <c r="E63" s="20">
        <f t="shared" ca="1" si="7"/>
        <v>6</v>
      </c>
      <c r="F63" s="21">
        <f t="shared" ca="1" si="8"/>
        <v>0.83100095218859105</v>
      </c>
      <c r="G63" s="22">
        <f t="shared" ca="1" si="11"/>
        <v>2</v>
      </c>
      <c r="H63" s="13"/>
    </row>
    <row r="64" spans="1:8" x14ac:dyDescent="0.2">
      <c r="A64" s="18" t="s">
        <v>60</v>
      </c>
      <c r="B64" s="19">
        <f t="shared" ca="1" si="9"/>
        <v>12</v>
      </c>
      <c r="C64" s="33">
        <f t="shared" ca="1" si="6"/>
        <v>114985.664578</v>
      </c>
      <c r="D64" s="19" t="str">
        <f t="shared" ca="1" si="10"/>
        <v/>
      </c>
      <c r="E64" s="20">
        <f t="shared" ca="1" si="7"/>
        <v>6</v>
      </c>
      <c r="F64" s="21" t="str">
        <f t="shared" ca="1" si="8"/>
        <v/>
      </c>
      <c r="G64" s="22">
        <f t="shared" ca="1" si="11"/>
        <v>1</v>
      </c>
      <c r="H64" s="13"/>
    </row>
    <row r="65" spans="1:8" x14ac:dyDescent="0.2">
      <c r="A65" s="18" t="s">
        <v>61</v>
      </c>
      <c r="B65" s="19">
        <f t="shared" ca="1" si="9"/>
        <v>12</v>
      </c>
      <c r="C65" s="33">
        <f t="shared" ca="1" si="6"/>
        <v>115157.526122</v>
      </c>
      <c r="D65" s="19">
        <f t="shared" ca="1" si="10"/>
        <v>171.86199999999999</v>
      </c>
      <c r="E65" s="20">
        <f t="shared" ca="1" si="7"/>
        <v>-2</v>
      </c>
      <c r="F65" s="21">
        <f t="shared" ca="1" si="8"/>
        <v>-0.55858770408816383</v>
      </c>
      <c r="G65" s="22">
        <f t="shared" ca="1" si="11"/>
        <v>1</v>
      </c>
      <c r="H65" s="13"/>
    </row>
    <row r="66" spans="1:8" x14ac:dyDescent="0.2">
      <c r="A66" s="18" t="s">
        <v>62</v>
      </c>
      <c r="B66" s="19">
        <f t="shared" ca="1" si="9"/>
        <v>12</v>
      </c>
      <c r="C66" s="33">
        <f t="shared" ca="1" si="6"/>
        <v>115348.766347</v>
      </c>
      <c r="D66" s="19" t="str">
        <f t="shared" ca="1" si="10"/>
        <v/>
      </c>
      <c r="E66" s="20">
        <f t="shared" ca="1" si="7"/>
        <v>-2</v>
      </c>
      <c r="F66" s="21" t="str">
        <f t="shared" ca="1" si="8"/>
        <v/>
      </c>
      <c r="G66" s="22">
        <f t="shared" ca="1" si="11"/>
        <v>0</v>
      </c>
      <c r="H66" s="13"/>
    </row>
    <row r="67" spans="1:8" x14ac:dyDescent="0.2">
      <c r="A67" s="18"/>
      <c r="B67" s="19">
        <f t="shared" ca="1" si="9"/>
        <v>12</v>
      </c>
      <c r="C67" s="33">
        <f t="shared" ca="1" si="6"/>
        <v>115348.766347</v>
      </c>
      <c r="D67" s="19" t="str">
        <f t="shared" ca="1" si="10"/>
        <v/>
      </c>
      <c r="E67" s="20">
        <f t="shared" ca="1" si="7"/>
        <v>-2</v>
      </c>
      <c r="F67" s="21" t="str">
        <f t="shared" ca="1" si="8"/>
        <v/>
      </c>
      <c r="G67" s="22">
        <f t="shared" ca="1" si="11"/>
        <v>0</v>
      </c>
      <c r="H67" s="13"/>
    </row>
    <row r="68" spans="1:8" x14ac:dyDescent="0.2">
      <c r="A68" s="18" t="s">
        <v>63</v>
      </c>
      <c r="B68" s="19">
        <f t="shared" ca="1" si="9"/>
        <v>12</v>
      </c>
      <c r="C68" s="33">
        <f t="shared" ref="C68:C86" ca="1" si="12">CHOOSE(MIN(ROW(C68)-ROW(C$2),7),"","","Speed:","","",0,IFERROR(VALUE(SUBSTITUTE(LEFT(TRIM(A68),FIND(" ",TRIM(A68))),"+","")),IF(ISNUMBER(FIND("slope",A68)),"Sta",OFFSET(C68,-1,0))))</f>
        <v>115348.766347</v>
      </c>
      <c r="D68" s="19" t="str">
        <f t="shared" ca="1" si="10"/>
        <v/>
      </c>
      <c r="E68" s="20">
        <f t="shared" ref="E68:E86" ca="1" si="13">CHOOSE(MIN(ROW(C68)-ROW(C$2),7),"","","","","",0,IF(ISNUMBER(VALUE(LEFT(TRIM(A68),1))),VALUE(MID(TRIM(A68),FIND(" ",TRIM(A68)),FIND(CHAR(1),SUBSTITUTE(TRIM(A68)&amp;" "," ",CHAR(1),2))-FIND(" ",TRIM(A68)))),IF(ISNUMBER(FIND("slope",$A68)),"e",OFFSET(E68,-1,0))))</f>
        <v>-2</v>
      </c>
      <c r="F68" s="21" t="str">
        <f t="shared" ref="F68:F86" ca="1" si="14">CHOOSE(MIN(ROW(F68)-ROW(F$2),4),"","",TEXT(MRG,"Δ = 0.00"),IF(OR(ISTEXT(OFFSET(C68,-1,0)),E68=OFFSET(E68,-1,0)),"",IFERROR(B68*(E68-OFFSET(E68,-1,0))/D68,"Calc. Δ")))</f>
        <v/>
      </c>
      <c r="G68" s="22">
        <f t="shared" ca="1" si="11"/>
        <v>0</v>
      </c>
      <c r="H68" s="13"/>
    </row>
    <row r="69" spans="1:8" x14ac:dyDescent="0.2">
      <c r="A69" s="18" t="s">
        <v>64</v>
      </c>
      <c r="B69" s="19">
        <f t="shared" ca="1" si="9"/>
        <v>12</v>
      </c>
      <c r="C69" s="33">
        <f t="shared" ca="1" si="12"/>
        <v>115348.766347</v>
      </c>
      <c r="D69" s="19" t="str">
        <f t="shared" ca="1" si="10"/>
        <v/>
      </c>
      <c r="E69" s="20">
        <f t="shared" ca="1" si="13"/>
        <v>-2</v>
      </c>
      <c r="F69" s="21" t="str">
        <f t="shared" ca="1" si="14"/>
        <v/>
      </c>
      <c r="G69" s="22">
        <f t="shared" ca="1" si="11"/>
        <v>0</v>
      </c>
      <c r="H69" s="13"/>
    </row>
    <row r="70" spans="1:8" x14ac:dyDescent="0.2">
      <c r="A70" s="18" t="s">
        <v>65</v>
      </c>
      <c r="B70" s="19">
        <f t="shared" ca="1" si="9"/>
        <v>12</v>
      </c>
      <c r="C70" s="33">
        <f t="shared" ca="1" si="12"/>
        <v>115348.766347</v>
      </c>
      <c r="D70" s="19" t="str">
        <f t="shared" ca="1" si="10"/>
        <v/>
      </c>
      <c r="E70" s="20">
        <f t="shared" ca="1" si="13"/>
        <v>-2</v>
      </c>
      <c r="F70" s="21" t="str">
        <f t="shared" ca="1" si="14"/>
        <v/>
      </c>
      <c r="G70" s="22">
        <f t="shared" ca="1" si="11"/>
        <v>0</v>
      </c>
      <c r="H70" s="13"/>
    </row>
    <row r="71" spans="1:8" x14ac:dyDescent="0.2">
      <c r="A71" s="18" t="s">
        <v>66</v>
      </c>
      <c r="B71" s="19">
        <f t="shared" ca="1" si="9"/>
        <v>12</v>
      </c>
      <c r="C71" s="33">
        <f t="shared" ca="1" si="12"/>
        <v>115348.766347</v>
      </c>
      <c r="D71" s="19" t="str">
        <f t="shared" ca="1" si="10"/>
        <v/>
      </c>
      <c r="E71" s="20">
        <f t="shared" ca="1" si="13"/>
        <v>-2</v>
      </c>
      <c r="F71" s="21" t="str">
        <f t="shared" ca="1" si="14"/>
        <v/>
      </c>
      <c r="G71" s="22">
        <f t="shared" ca="1" si="11"/>
        <v>0</v>
      </c>
      <c r="H71" s="13"/>
    </row>
    <row r="72" spans="1:8" x14ac:dyDescent="0.2">
      <c r="A72" s="18" t="s">
        <v>67</v>
      </c>
      <c r="B72" s="19">
        <f t="shared" ca="1" si="9"/>
        <v>12</v>
      </c>
      <c r="C72" s="33">
        <f t="shared" ca="1" si="12"/>
        <v>115348.766347</v>
      </c>
      <c r="D72" s="19" t="str">
        <f t="shared" ca="1" si="10"/>
        <v/>
      </c>
      <c r="E72" s="20">
        <f t="shared" ca="1" si="13"/>
        <v>-2</v>
      </c>
      <c r="F72" s="21" t="str">
        <f t="shared" ca="1" si="14"/>
        <v/>
      </c>
      <c r="G72" s="22">
        <f t="shared" ca="1" si="11"/>
        <v>0</v>
      </c>
      <c r="H72" s="13"/>
    </row>
    <row r="73" spans="1:8" x14ac:dyDescent="0.2">
      <c r="A73" s="18" t="s">
        <v>68</v>
      </c>
      <c r="B73" s="19">
        <f t="shared" ca="1" si="9"/>
        <v>12</v>
      </c>
      <c r="C73" s="33">
        <f t="shared" ca="1" si="12"/>
        <v>115348.766347</v>
      </c>
      <c r="D73" s="19" t="str">
        <f t="shared" ca="1" si="10"/>
        <v/>
      </c>
      <c r="E73" s="20">
        <f t="shared" ca="1" si="13"/>
        <v>-2</v>
      </c>
      <c r="F73" s="21" t="str">
        <f t="shared" ca="1" si="14"/>
        <v/>
      </c>
      <c r="G73" s="22">
        <f t="shared" ca="1" si="11"/>
        <v>0</v>
      </c>
      <c r="H73" s="13"/>
    </row>
    <row r="74" spans="1:8" x14ac:dyDescent="0.2">
      <c r="A74" s="18" t="s">
        <v>69</v>
      </c>
      <c r="B74" s="19">
        <f t="shared" ca="1" si="9"/>
        <v>12</v>
      </c>
      <c r="C74" s="33">
        <f t="shared" ca="1" si="12"/>
        <v>115348.766347</v>
      </c>
      <c r="D74" s="19" t="str">
        <f t="shared" ca="1" si="10"/>
        <v/>
      </c>
      <c r="E74" s="20">
        <f t="shared" ca="1" si="13"/>
        <v>-2</v>
      </c>
      <c r="F74" s="21" t="str">
        <f t="shared" ca="1" si="14"/>
        <v/>
      </c>
      <c r="G74" s="22">
        <f t="shared" ca="1" si="11"/>
        <v>0</v>
      </c>
      <c r="H74" s="13"/>
    </row>
    <row r="75" spans="1:8" x14ac:dyDescent="0.2">
      <c r="A75" s="18" t="s">
        <v>65</v>
      </c>
      <c r="B75" s="19">
        <f t="shared" ca="1" si="9"/>
        <v>12</v>
      </c>
      <c r="C75" s="33">
        <f t="shared" ca="1" si="12"/>
        <v>115348.766347</v>
      </c>
      <c r="D75" s="19" t="str">
        <f t="shared" ca="1" si="10"/>
        <v/>
      </c>
      <c r="E75" s="20">
        <f t="shared" ca="1" si="13"/>
        <v>-2</v>
      </c>
      <c r="F75" s="21" t="str">
        <f t="shared" ca="1" si="14"/>
        <v/>
      </c>
      <c r="G75" s="22">
        <f t="shared" ca="1" si="11"/>
        <v>0</v>
      </c>
      <c r="H75" s="13"/>
    </row>
    <row r="76" spans="1:8" x14ac:dyDescent="0.2">
      <c r="A76" s="18" t="s">
        <v>66</v>
      </c>
      <c r="B76" s="19">
        <f t="shared" ca="1" si="9"/>
        <v>12</v>
      </c>
      <c r="C76" s="33">
        <f t="shared" ca="1" si="12"/>
        <v>115348.766347</v>
      </c>
      <c r="D76" s="19" t="str">
        <f t="shared" ca="1" si="10"/>
        <v/>
      </c>
      <c r="E76" s="20">
        <f t="shared" ca="1" si="13"/>
        <v>-2</v>
      </c>
      <c r="F76" s="21" t="str">
        <f t="shared" ca="1" si="14"/>
        <v/>
      </c>
      <c r="G76" s="22">
        <f t="shared" ca="1" si="11"/>
        <v>0</v>
      </c>
      <c r="H76" s="13"/>
    </row>
    <row r="77" spans="1:8" x14ac:dyDescent="0.2">
      <c r="A77" s="18" t="s">
        <v>70</v>
      </c>
      <c r="B77" s="19">
        <f t="shared" ca="1" si="9"/>
        <v>12</v>
      </c>
      <c r="C77" s="33">
        <f t="shared" ca="1" si="12"/>
        <v>115348.766347</v>
      </c>
      <c r="D77" s="19" t="str">
        <f t="shared" ca="1" si="10"/>
        <v/>
      </c>
      <c r="E77" s="20">
        <f t="shared" ca="1" si="13"/>
        <v>-2</v>
      </c>
      <c r="F77" s="21" t="str">
        <f t="shared" ca="1" si="14"/>
        <v/>
      </c>
      <c r="G77" s="22">
        <f t="shared" ca="1" si="11"/>
        <v>0</v>
      </c>
      <c r="H77" s="13"/>
    </row>
    <row r="78" spans="1:8" x14ac:dyDescent="0.2">
      <c r="A78" s="18" t="s">
        <v>65</v>
      </c>
      <c r="B78" s="19">
        <f t="shared" ca="1" si="9"/>
        <v>12</v>
      </c>
      <c r="C78" s="33">
        <f t="shared" ca="1" si="12"/>
        <v>115348.766347</v>
      </c>
      <c r="D78" s="19" t="str">
        <f t="shared" ca="1" si="10"/>
        <v/>
      </c>
      <c r="E78" s="20">
        <f t="shared" ca="1" si="13"/>
        <v>-2</v>
      </c>
      <c r="F78" s="21" t="str">
        <f t="shared" ca="1" si="14"/>
        <v/>
      </c>
      <c r="G78" s="22">
        <f t="shared" ca="1" si="11"/>
        <v>0</v>
      </c>
      <c r="H78" s="13"/>
    </row>
    <row r="79" spans="1:8" x14ac:dyDescent="0.2">
      <c r="A79" s="18" t="s">
        <v>71</v>
      </c>
      <c r="B79" s="19">
        <f t="shared" ca="1" si="9"/>
        <v>12</v>
      </c>
      <c r="C79" s="33">
        <f t="shared" ca="1" si="12"/>
        <v>115348.766347</v>
      </c>
      <c r="D79" s="19" t="str">
        <f t="shared" ca="1" si="10"/>
        <v/>
      </c>
      <c r="E79" s="20">
        <f t="shared" ca="1" si="13"/>
        <v>-2</v>
      </c>
      <c r="F79" s="21" t="str">
        <f t="shared" ca="1" si="14"/>
        <v/>
      </c>
      <c r="G79" s="22">
        <f t="shared" ca="1" si="11"/>
        <v>0</v>
      </c>
      <c r="H79" s="13"/>
    </row>
    <row r="80" spans="1:8" x14ac:dyDescent="0.2">
      <c r="A80" s="18" t="s">
        <v>67</v>
      </c>
      <c r="B80" s="19">
        <f t="shared" ca="1" si="9"/>
        <v>12</v>
      </c>
      <c r="C80" s="33">
        <f t="shared" ca="1" si="12"/>
        <v>115348.766347</v>
      </c>
      <c r="D80" s="19" t="str">
        <f t="shared" ca="1" si="10"/>
        <v/>
      </c>
      <c r="E80" s="20">
        <f t="shared" ca="1" si="13"/>
        <v>-2</v>
      </c>
      <c r="F80" s="21" t="str">
        <f t="shared" ca="1" si="14"/>
        <v/>
      </c>
      <c r="G80" s="22">
        <f t="shared" ca="1" si="11"/>
        <v>0</v>
      </c>
      <c r="H80" s="13"/>
    </row>
    <row r="81" spans="1:8" x14ac:dyDescent="0.2">
      <c r="A81" s="18" t="s">
        <v>68</v>
      </c>
      <c r="B81" s="19">
        <f t="shared" ca="1" si="9"/>
        <v>12</v>
      </c>
      <c r="C81" s="33">
        <f t="shared" ca="1" si="12"/>
        <v>115348.766347</v>
      </c>
      <c r="D81" s="19" t="str">
        <f t="shared" ca="1" si="10"/>
        <v/>
      </c>
      <c r="E81" s="20">
        <f t="shared" ca="1" si="13"/>
        <v>-2</v>
      </c>
      <c r="F81" s="21" t="str">
        <f t="shared" ca="1" si="14"/>
        <v/>
      </c>
      <c r="G81" s="22">
        <f t="shared" ca="1" si="11"/>
        <v>0</v>
      </c>
      <c r="H81" s="13"/>
    </row>
    <row r="82" spans="1:8" x14ac:dyDescent="0.2">
      <c r="A82" s="18" t="s">
        <v>72</v>
      </c>
      <c r="B82" s="19">
        <f t="shared" ca="1" si="9"/>
        <v>12</v>
      </c>
      <c r="C82" s="33">
        <f t="shared" ca="1" si="12"/>
        <v>115348.766347</v>
      </c>
      <c r="D82" s="19" t="str">
        <f t="shared" ca="1" si="10"/>
        <v/>
      </c>
      <c r="E82" s="20">
        <f t="shared" ca="1" si="13"/>
        <v>-2</v>
      </c>
      <c r="F82" s="21" t="str">
        <f t="shared" ca="1" si="14"/>
        <v/>
      </c>
      <c r="G82" s="22">
        <f t="shared" ca="1" si="11"/>
        <v>0</v>
      </c>
      <c r="H82" s="13"/>
    </row>
    <row r="83" spans="1:8" x14ac:dyDescent="0.2">
      <c r="A83" s="18" t="s">
        <v>65</v>
      </c>
      <c r="B83" s="19">
        <f t="shared" ca="1" si="9"/>
        <v>12</v>
      </c>
      <c r="C83" s="33">
        <f t="shared" ca="1" si="12"/>
        <v>115348.766347</v>
      </c>
      <c r="D83" s="19" t="str">
        <f t="shared" ca="1" si="10"/>
        <v/>
      </c>
      <c r="E83" s="20">
        <f t="shared" ca="1" si="13"/>
        <v>-2</v>
      </c>
      <c r="F83" s="21" t="str">
        <f t="shared" ca="1" si="14"/>
        <v/>
      </c>
      <c r="G83" s="22">
        <f t="shared" ca="1" si="11"/>
        <v>0</v>
      </c>
      <c r="H83" s="13"/>
    </row>
    <row r="84" spans="1:8" x14ac:dyDescent="0.2">
      <c r="A84" s="18" t="s">
        <v>71</v>
      </c>
      <c r="B84" s="19">
        <f t="shared" ca="1" si="9"/>
        <v>12</v>
      </c>
      <c r="C84" s="33">
        <f t="shared" ca="1" si="12"/>
        <v>115348.766347</v>
      </c>
      <c r="D84" s="19" t="str">
        <f t="shared" ca="1" si="10"/>
        <v/>
      </c>
      <c r="E84" s="20">
        <f t="shared" ca="1" si="13"/>
        <v>-2</v>
      </c>
      <c r="F84" s="21" t="str">
        <f t="shared" ca="1" si="14"/>
        <v/>
      </c>
      <c r="G84" s="22">
        <f t="shared" ca="1" si="11"/>
        <v>0</v>
      </c>
      <c r="H84" s="13"/>
    </row>
    <row r="85" spans="1:8" x14ac:dyDescent="0.2">
      <c r="A85" s="18"/>
      <c r="B85" s="19">
        <f t="shared" ca="1" si="9"/>
        <v>12</v>
      </c>
      <c r="C85" s="33">
        <f t="shared" ca="1" si="12"/>
        <v>115348.766347</v>
      </c>
      <c r="D85" s="19" t="str">
        <f t="shared" ca="1" si="10"/>
        <v/>
      </c>
      <c r="E85" s="20">
        <f t="shared" ca="1" si="13"/>
        <v>-2</v>
      </c>
      <c r="F85" s="21" t="str">
        <f t="shared" ca="1" si="14"/>
        <v/>
      </c>
      <c r="G85" s="22">
        <f t="shared" ca="1" si="11"/>
        <v>0</v>
      </c>
      <c r="H85" s="13"/>
    </row>
    <row r="86" spans="1:8" x14ac:dyDescent="0.2">
      <c r="A86" s="18" t="s">
        <v>73</v>
      </c>
      <c r="B86" s="19">
        <f t="shared" ca="1" si="9"/>
        <v>12</v>
      </c>
      <c r="C86" s="33">
        <f t="shared" ca="1" si="12"/>
        <v>115348.766347</v>
      </c>
      <c r="D86" s="19" t="str">
        <f t="shared" ca="1" si="10"/>
        <v/>
      </c>
      <c r="E86" s="20">
        <f t="shared" ca="1" si="13"/>
        <v>-2</v>
      </c>
      <c r="F86" s="21" t="str">
        <f t="shared" ca="1" si="14"/>
        <v/>
      </c>
      <c r="G86" s="22">
        <f t="shared" ca="1" si="11"/>
        <v>0</v>
      </c>
      <c r="H86" s="13"/>
    </row>
  </sheetData>
  <mergeCells count="3">
    <mergeCell ref="A1:F1"/>
    <mergeCell ref="B2:F2"/>
    <mergeCell ref="J7:J10"/>
  </mergeCells>
  <conditionalFormatting sqref="G3:G86">
    <cfRule type="expression" dxfId="10" priority="8" stopIfTrue="1">
      <formula>ISERROR(VALUE(LEFT(TRIM($A3),1)))</formula>
    </cfRule>
  </conditionalFormatting>
  <conditionalFormatting sqref="F3:F86">
    <cfRule type="expression" dxfId="9" priority="9" stopIfTrue="1">
      <formula>ABS(F3)&gt;MRG+Allowance</formula>
    </cfRule>
  </conditionalFormatting>
  <conditionalFormatting sqref="D3:D86">
    <cfRule type="expression" dxfId="8" priority="10" stopIfTrue="1">
      <formula>ABS(F3)&gt;MRG+Allowance</formula>
    </cfRule>
  </conditionalFormatting>
  <conditionalFormatting sqref="B3:F86">
    <cfRule type="expression" dxfId="7" priority="2" stopIfTrue="1">
      <formula>ROW(B3)-ROW(B$2)&lt;6</formula>
    </cfRule>
    <cfRule type="expression" dxfId="6" priority="22" stopIfTrue="1">
      <formula>ISERROR(VALUE(LEFT(TRIM($A3),1)))</formula>
    </cfRule>
  </conditionalFormatting>
  <conditionalFormatting sqref="B3:F86">
    <cfRule type="expression" dxfId="5" priority="4" stopIfTrue="1">
      <formula>AND(ISTEXT(B3),LEN(B3)&gt;0)</formula>
    </cfRule>
  </conditionalFormatting>
  <conditionalFormatting sqref="C3:C86">
    <cfRule type="expression" dxfId="4" priority="1">
      <formula>Metric</formula>
    </cfRule>
  </conditionalFormatting>
  <dataValidations count="1">
    <dataValidation allowBlank="1" showInputMessage="1" showErrorMessage="1" promptTitle="Allowance" prompt="An allowance added to the Δ to compensate for errors due to rounding of the design runoff length values." sqref="I7"/>
  </dataValidations>
  <printOptions horizontalCentered="1"/>
  <pageMargins left="0.5" right="0.5" top="0.5" bottom="0.5" header="0.3" footer="0.25"/>
  <pageSetup orientation="portrait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workbookViewId="0"/>
  </sheetViews>
  <sheetFormatPr defaultRowHeight="12.75" x14ac:dyDescent="0.2"/>
  <cols>
    <col min="3" max="3" width="10.140625" customWidth="1"/>
    <col min="5" max="5" width="12.7109375" customWidth="1"/>
    <col min="6" max="6" width="11.140625" customWidth="1"/>
  </cols>
  <sheetData>
    <row r="1" spans="1:9" ht="18" x14ac:dyDescent="0.25">
      <c r="A1" s="4" t="s">
        <v>11</v>
      </c>
    </row>
    <row r="2" spans="1:9" x14ac:dyDescent="0.2">
      <c r="A2" s="9" t="s">
        <v>76</v>
      </c>
      <c r="B2" s="9" t="s">
        <v>75</v>
      </c>
      <c r="C2" t="s">
        <v>7</v>
      </c>
      <c r="D2" t="s">
        <v>6</v>
      </c>
      <c r="G2" s="9"/>
    </row>
    <row r="3" spans="1:9" x14ac:dyDescent="0.2">
      <c r="A3" s="9" t="s">
        <v>79</v>
      </c>
      <c r="B3" s="9">
        <v>0.78</v>
      </c>
      <c r="C3" s="9">
        <v>0.01</v>
      </c>
      <c r="D3">
        <v>9.7000000000000003E-3</v>
      </c>
      <c r="F3" s="3" t="s">
        <v>1</v>
      </c>
      <c r="G3" s="7">
        <v>3.6</v>
      </c>
      <c r="H3" s="6">
        <f>(MAX(_MRG_Recalc)-_MRG)/_MRG</f>
        <v>2.8571428571428636E-2</v>
      </c>
    </row>
    <row r="4" spans="1:9" x14ac:dyDescent="0.2">
      <c r="A4" s="9" t="s">
        <v>80</v>
      </c>
      <c r="B4" s="9">
        <v>0.74</v>
      </c>
      <c r="C4" s="9">
        <v>0.01</v>
      </c>
      <c r="D4">
        <v>0.01</v>
      </c>
      <c r="F4" s="3" t="s">
        <v>2</v>
      </c>
      <c r="G4" s="7">
        <v>0.8</v>
      </c>
      <c r="H4" s="11">
        <f>MAX(_MRG_Recalc)-_MRG</f>
        <v>2.2857142857142909E-2</v>
      </c>
      <c r="I4" t="s">
        <v>0</v>
      </c>
    </row>
    <row r="5" spans="1:9" x14ac:dyDescent="0.2">
      <c r="A5" s="9" t="s">
        <v>81</v>
      </c>
      <c r="B5" s="9">
        <v>0.7</v>
      </c>
      <c r="C5" s="9">
        <v>0.01</v>
      </c>
      <c r="D5">
        <v>9.7000000000000003E-3</v>
      </c>
      <c r="F5" s="2" t="s">
        <v>12</v>
      </c>
      <c r="G5" s="8" t="s">
        <v>3</v>
      </c>
      <c r="H5" s="8" t="s">
        <v>4</v>
      </c>
    </row>
    <row r="6" spans="1:9" x14ac:dyDescent="0.2">
      <c r="A6" s="9" t="s">
        <v>82</v>
      </c>
      <c r="B6" s="9">
        <v>0.66</v>
      </c>
      <c r="C6" s="10">
        <v>8.9999999999999993E-3</v>
      </c>
      <c r="D6">
        <v>6.7000000000000002E-3</v>
      </c>
      <c r="F6" s="1">
        <v>2</v>
      </c>
      <c r="G6" s="1">
        <f t="shared" ref="G6:G26" si="0">F6*_Width/_MRG</f>
        <v>9</v>
      </c>
      <c r="H6">
        <f t="shared" ref="H6:H26" si="1">F6*_Width/MROUND(G6,1)</f>
        <v>0.8</v>
      </c>
    </row>
    <row r="7" spans="1:9" x14ac:dyDescent="0.2">
      <c r="A7" s="9" t="s">
        <v>83</v>
      </c>
      <c r="B7" s="9">
        <v>0.62</v>
      </c>
      <c r="C7" s="10">
        <v>8.9999999999999993E-3</v>
      </c>
      <c r="D7">
        <v>8.6E-3</v>
      </c>
      <c r="F7" s="1">
        <v>2.2000000000000002</v>
      </c>
      <c r="G7" s="1">
        <f t="shared" si="0"/>
        <v>9.9</v>
      </c>
      <c r="H7">
        <f t="shared" si="1"/>
        <v>0.79200000000000004</v>
      </c>
    </row>
    <row r="8" spans="1:9" x14ac:dyDescent="0.2">
      <c r="A8" s="9" t="s">
        <v>84</v>
      </c>
      <c r="B8" s="9">
        <v>0.57999999999999996</v>
      </c>
      <c r="C8" s="9">
        <v>8.9999999999999993E-3</v>
      </c>
      <c r="D8">
        <v>8.2000000000000007E-3</v>
      </c>
      <c r="F8" s="1">
        <v>2.4</v>
      </c>
      <c r="G8" s="1">
        <f t="shared" si="0"/>
        <v>10.8</v>
      </c>
      <c r="H8">
        <f t="shared" si="1"/>
        <v>0.78545454545454552</v>
      </c>
    </row>
    <row r="9" spans="1:9" x14ac:dyDescent="0.2">
      <c r="A9" s="9" t="s">
        <v>85</v>
      </c>
      <c r="B9" s="9">
        <v>0.54</v>
      </c>
      <c r="C9" s="9">
        <v>6.0000000000000001E-3</v>
      </c>
      <c r="D9">
        <v>5.4999999999999997E-3</v>
      </c>
      <c r="F9" s="1">
        <v>2.6</v>
      </c>
      <c r="G9" s="1">
        <f t="shared" si="0"/>
        <v>11.700000000000001</v>
      </c>
      <c r="H9">
        <f t="shared" si="1"/>
        <v>0.78000000000000014</v>
      </c>
    </row>
    <row r="10" spans="1:9" x14ac:dyDescent="0.2">
      <c r="A10" s="9" t="s">
        <v>86</v>
      </c>
      <c r="B10" s="9">
        <v>0.5</v>
      </c>
      <c r="C10" s="9">
        <v>5.0000000000000001E-3</v>
      </c>
      <c r="D10">
        <v>4.1999999999999997E-3</v>
      </c>
      <c r="F10" s="1">
        <v>2.8</v>
      </c>
      <c r="G10" s="1">
        <f t="shared" si="0"/>
        <v>12.6</v>
      </c>
      <c r="H10">
        <f t="shared" si="1"/>
        <v>0.77538461538461534</v>
      </c>
    </row>
    <row r="11" spans="1:9" x14ac:dyDescent="0.2">
      <c r="A11" s="9" t="s">
        <v>78</v>
      </c>
      <c r="B11" s="9">
        <v>0.47</v>
      </c>
      <c r="C11" s="9">
        <v>5.0000000000000001E-3</v>
      </c>
      <c r="D11">
        <v>4.4999999999999997E-3</v>
      </c>
      <c r="F11" s="1">
        <v>3</v>
      </c>
      <c r="G11" s="1">
        <f t="shared" si="0"/>
        <v>13.5</v>
      </c>
      <c r="H11">
        <f t="shared" si="1"/>
        <v>0.77142857142857146</v>
      </c>
    </row>
    <row r="12" spans="1:9" x14ac:dyDescent="0.2">
      <c r="A12" s="9" t="s">
        <v>87</v>
      </c>
      <c r="B12" s="9">
        <v>0.45</v>
      </c>
      <c r="C12" s="9">
        <v>5.0000000000000001E-3</v>
      </c>
      <c r="D12">
        <v>4.4999999999999997E-3</v>
      </c>
      <c r="F12" s="1">
        <v>3.2</v>
      </c>
      <c r="G12" s="1">
        <f t="shared" si="0"/>
        <v>14.4</v>
      </c>
      <c r="H12">
        <f t="shared" si="1"/>
        <v>0.82285714285714295</v>
      </c>
    </row>
    <row r="13" spans="1:9" x14ac:dyDescent="0.2">
      <c r="A13" s="9" t="s">
        <v>88</v>
      </c>
      <c r="B13" s="9">
        <v>0.43</v>
      </c>
      <c r="C13" s="9">
        <v>4.0000000000000001E-3</v>
      </c>
      <c r="D13">
        <v>3.3E-3</v>
      </c>
      <c r="F13" s="1">
        <v>3.4</v>
      </c>
      <c r="G13" s="1">
        <f t="shared" si="0"/>
        <v>15.299999999999999</v>
      </c>
      <c r="H13">
        <f t="shared" si="1"/>
        <v>0.81600000000000006</v>
      </c>
    </row>
    <row r="14" spans="1:9" x14ac:dyDescent="0.2">
      <c r="A14" s="9" t="s">
        <v>89</v>
      </c>
      <c r="B14" s="9">
        <v>0.4</v>
      </c>
      <c r="C14" s="10">
        <v>3.0000000000000001E-3</v>
      </c>
      <c r="D14">
        <v>2.2000000000000001E-3</v>
      </c>
      <c r="F14" s="1">
        <v>3.6</v>
      </c>
      <c r="G14" s="1">
        <f t="shared" si="0"/>
        <v>16.2</v>
      </c>
      <c r="H14">
        <f t="shared" si="1"/>
        <v>0.81</v>
      </c>
    </row>
    <row r="15" spans="1:9" x14ac:dyDescent="0.2">
      <c r="A15" s="9" t="s">
        <v>90</v>
      </c>
      <c r="B15" s="9">
        <v>0.38</v>
      </c>
      <c r="C15" s="9">
        <v>3.0000000000000001E-3</v>
      </c>
      <c r="D15">
        <v>2.5999999999999999E-3</v>
      </c>
      <c r="F15" s="1">
        <v>3.8</v>
      </c>
      <c r="G15" s="1">
        <f t="shared" si="0"/>
        <v>17.099999999999998</v>
      </c>
      <c r="H15">
        <f t="shared" si="1"/>
        <v>0.80470588235294116</v>
      </c>
    </row>
    <row r="16" spans="1:9" x14ac:dyDescent="0.2">
      <c r="A16" s="9" t="s">
        <v>91</v>
      </c>
      <c r="B16" s="9">
        <v>0.35</v>
      </c>
      <c r="C16" s="9">
        <v>2E-3</v>
      </c>
      <c r="D16">
        <v>2E-3</v>
      </c>
      <c r="F16" s="1">
        <v>4</v>
      </c>
      <c r="G16" s="1">
        <f t="shared" si="0"/>
        <v>18</v>
      </c>
      <c r="H16">
        <f t="shared" si="1"/>
        <v>0.8</v>
      </c>
    </row>
    <row r="17" spans="1:8" x14ac:dyDescent="0.2">
      <c r="A17" s="9" t="s">
        <v>92</v>
      </c>
      <c r="B17" s="9">
        <v>0.8</v>
      </c>
      <c r="C17" s="5">
        <v>0.03</v>
      </c>
      <c r="D17">
        <v>2.5000000000000001E-2</v>
      </c>
      <c r="F17" s="1">
        <v>4.2</v>
      </c>
      <c r="G17" s="1">
        <f t="shared" si="0"/>
        <v>18.899999999999999</v>
      </c>
      <c r="H17">
        <f t="shared" si="1"/>
        <v>0.7957894736842106</v>
      </c>
    </row>
    <row r="18" spans="1:8" x14ac:dyDescent="0.2">
      <c r="A18" s="9" t="s">
        <v>93</v>
      </c>
      <c r="B18" s="9">
        <v>0.75</v>
      </c>
      <c r="C18" s="5">
        <v>0.03</v>
      </c>
      <c r="D18">
        <v>0.03</v>
      </c>
      <c r="F18" s="1">
        <v>4.4000000000000004</v>
      </c>
      <c r="G18" s="1">
        <f t="shared" si="0"/>
        <v>19.8</v>
      </c>
      <c r="H18">
        <f t="shared" si="1"/>
        <v>0.79200000000000004</v>
      </c>
    </row>
    <row r="19" spans="1:8" x14ac:dyDescent="0.2">
      <c r="A19" s="9" t="s">
        <v>94</v>
      </c>
      <c r="B19" s="9">
        <v>0.7</v>
      </c>
      <c r="C19" s="5">
        <v>0.03</v>
      </c>
      <c r="D19">
        <v>3.3300000000000003E-2</v>
      </c>
      <c r="F19" s="1">
        <v>4.5999999999999996</v>
      </c>
      <c r="G19" s="1">
        <f t="shared" si="0"/>
        <v>20.699999999999996</v>
      </c>
      <c r="H19">
        <f t="shared" si="1"/>
        <v>0.78857142857142848</v>
      </c>
    </row>
    <row r="20" spans="1:8" x14ac:dyDescent="0.2">
      <c r="A20" s="9" t="s">
        <v>95</v>
      </c>
      <c r="B20" s="9">
        <v>0.65</v>
      </c>
      <c r="C20" s="5">
        <v>0.02</v>
      </c>
      <c r="D20">
        <v>1.8599999999999998E-2</v>
      </c>
      <c r="F20" s="1">
        <v>4.8</v>
      </c>
      <c r="G20" s="1">
        <f t="shared" si="0"/>
        <v>21.6</v>
      </c>
      <c r="H20">
        <f t="shared" si="1"/>
        <v>0.78545454545454552</v>
      </c>
    </row>
    <row r="21" spans="1:8" x14ac:dyDescent="0.2">
      <c r="A21" s="9" t="s">
        <v>96</v>
      </c>
      <c r="B21" s="9">
        <v>0.6</v>
      </c>
      <c r="C21" s="5">
        <v>0.02</v>
      </c>
      <c r="D21">
        <v>1.7100000000000001E-2</v>
      </c>
      <c r="F21" s="1">
        <v>5</v>
      </c>
      <c r="G21" s="1">
        <f t="shared" si="0"/>
        <v>22.5</v>
      </c>
      <c r="H21">
        <f t="shared" si="1"/>
        <v>0.78260869565217395</v>
      </c>
    </row>
    <row r="22" spans="1:8" x14ac:dyDescent="0.2">
      <c r="A22" s="9" t="s">
        <v>97</v>
      </c>
      <c r="B22" s="9">
        <v>0.55000000000000004</v>
      </c>
      <c r="C22" s="5">
        <v>0.02</v>
      </c>
      <c r="D22">
        <v>1.5699999999999999E-2</v>
      </c>
      <c r="F22" s="1">
        <v>5.2</v>
      </c>
      <c r="G22" s="1">
        <f t="shared" si="0"/>
        <v>23.400000000000002</v>
      </c>
      <c r="H22">
        <f t="shared" si="1"/>
        <v>0.81391304347826099</v>
      </c>
    </row>
    <row r="23" spans="1:8" x14ac:dyDescent="0.2">
      <c r="A23" s="9" t="s">
        <v>98</v>
      </c>
      <c r="B23" s="9">
        <v>0.5</v>
      </c>
      <c r="C23" s="5">
        <v>0.02</v>
      </c>
      <c r="D23">
        <v>1.43E-2</v>
      </c>
      <c r="F23" s="1">
        <v>5.4</v>
      </c>
      <c r="G23" s="1">
        <f t="shared" si="0"/>
        <v>24.3</v>
      </c>
      <c r="H23">
        <f t="shared" si="1"/>
        <v>0.81</v>
      </c>
    </row>
    <row r="24" spans="1:8" x14ac:dyDescent="0.2">
      <c r="A24" s="9" t="s">
        <v>99</v>
      </c>
      <c r="B24" s="9">
        <v>0.47</v>
      </c>
      <c r="C24" s="5">
        <v>0.02</v>
      </c>
      <c r="D24">
        <v>1.4E-2</v>
      </c>
      <c r="F24" s="1">
        <v>5.6</v>
      </c>
      <c r="G24" s="1">
        <f t="shared" si="0"/>
        <v>25.2</v>
      </c>
      <c r="H24">
        <f t="shared" si="1"/>
        <v>0.80640000000000001</v>
      </c>
    </row>
    <row r="25" spans="1:8" x14ac:dyDescent="0.2">
      <c r="A25" s="9" t="s">
        <v>100</v>
      </c>
      <c r="B25" s="9">
        <v>0.44</v>
      </c>
      <c r="C25" s="5">
        <v>0.01</v>
      </c>
      <c r="D25">
        <v>0.01</v>
      </c>
      <c r="F25" s="1">
        <v>5.8</v>
      </c>
      <c r="G25" s="1">
        <f t="shared" si="0"/>
        <v>26.099999999999998</v>
      </c>
      <c r="H25">
        <f t="shared" si="1"/>
        <v>0.80307692307692302</v>
      </c>
    </row>
    <row r="26" spans="1:8" x14ac:dyDescent="0.2">
      <c r="A26" s="9" t="s">
        <v>101</v>
      </c>
      <c r="B26" s="9">
        <v>0.41</v>
      </c>
      <c r="C26" s="5">
        <v>0.01</v>
      </c>
      <c r="D26">
        <v>0.01</v>
      </c>
      <c r="F26" s="10">
        <v>6</v>
      </c>
      <c r="G26" s="9">
        <f t="shared" si="0"/>
        <v>27</v>
      </c>
      <c r="H26">
        <f t="shared" si="1"/>
        <v>0.8</v>
      </c>
    </row>
    <row r="27" spans="1:8" x14ac:dyDescent="0.2">
      <c r="A27" s="9" t="s">
        <v>102</v>
      </c>
      <c r="B27" s="9">
        <v>0.38</v>
      </c>
      <c r="C27" s="5">
        <v>0.01</v>
      </c>
      <c r="D27">
        <v>8.2000000000000007E-3</v>
      </c>
    </row>
    <row r="28" spans="1:8" x14ac:dyDescent="0.2">
      <c r="A28" s="9" t="s">
        <v>77</v>
      </c>
      <c r="B28" s="9">
        <v>0.35</v>
      </c>
      <c r="C28" s="5">
        <v>0.01</v>
      </c>
      <c r="D28">
        <v>5.5999999999999999E-3</v>
      </c>
    </row>
  </sheetData>
  <phoneticPr fontId="0" type="noConversion"/>
  <conditionalFormatting sqref="H6:H26">
    <cfRule type="cellIs" dxfId="3" priority="5" operator="equal">
      <formula>MAX(_MRG_Recalc)</formula>
    </cfRule>
    <cfRule type="cellIs" dxfId="2" priority="6" operator="greaterThan">
      <formula>_MRG</formula>
    </cfRule>
  </conditionalFormatting>
  <conditionalFormatting sqref="A3:D28">
    <cfRule type="expression" dxfId="1" priority="19">
      <formula>OR(AND(ISNUMBER(FIND("mph",$A3)),$B3=_MRG,_Width&gt;7),AND(ISNUMBER(FIND("km/h",$A3)),$B3=_MRG,_Width&lt;7))</formula>
    </cfRule>
  </conditionalFormatting>
  <conditionalFormatting sqref="A3:C28">
    <cfRule type="expression" dxfId="0" priority="22">
      <formula>$A3=Speed</formula>
    </cfRule>
  </conditionalFormatting>
  <pageMargins left="0.75" right="0.75" top="1" bottom="1" header="0.5" footer="0.5"/>
  <pageSetup orientation="portrait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Check</vt:lpstr>
      <vt:lpstr>MRG</vt:lpstr>
      <vt:lpstr>_MRG</vt:lpstr>
      <vt:lpstr>_MRG_Recalc</vt:lpstr>
      <vt:lpstr>_Width</vt:lpstr>
      <vt:lpstr>Allowance</vt:lpstr>
      <vt:lpstr>Baseline</vt:lpstr>
      <vt:lpstr>Check!Data</vt:lpstr>
      <vt:lpstr>Exceptions</vt:lpstr>
      <vt:lpstr>Metric</vt:lpstr>
      <vt:lpstr>MRG</vt:lpstr>
      <vt:lpstr>Check!Print_Area</vt:lpstr>
      <vt:lpstr>Speed</vt:lpstr>
      <vt:lpstr>Check!Super_input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Chapman</dc:creator>
  <cp:lastModifiedBy>Stephen Chapman</cp:lastModifiedBy>
  <cp:lastPrinted>2012-11-06T21:45:39Z</cp:lastPrinted>
  <dcterms:created xsi:type="dcterms:W3CDTF">2006-06-27T21:36:44Z</dcterms:created>
  <dcterms:modified xsi:type="dcterms:W3CDTF">2012-11-06T22:58:47Z</dcterms:modified>
</cp:coreProperties>
</file>