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0" yWindow="225" windowWidth="10725" windowHeight="6930"/>
  </bookViews>
  <sheets>
    <sheet name="Calculations" sheetId="5" r:id="rId1"/>
    <sheet name="Data" sheetId="6" r:id="rId2"/>
  </sheets>
  <definedNames>
    <definedName name="AASHTO">#REF!</definedName>
    <definedName name="ADT">Calculations!$F$4</definedName>
    <definedName name="Crest_1990_C">#REF!</definedName>
    <definedName name="Crest_1994">#REF!</definedName>
    <definedName name="Crest_2001">#REF!</definedName>
    <definedName name="Crest_2001_C">#REF!</definedName>
    <definedName name="Custom">#REF!</definedName>
    <definedName name="Document">Calculations!$B$3</definedName>
    <definedName name="Documents">Data!$I$9:$I$11</definedName>
    <definedName name="Metric">#REF!</definedName>
    <definedName name="Risk">Calculations!$G$5</definedName>
    <definedName name="Sag_1990_C">#REF!</definedName>
    <definedName name="Sag_1994">#REF!</definedName>
    <definedName name="Sag_2001">#REF!</definedName>
    <definedName name="Sag_2001_C">#REF!</definedName>
    <definedName name="Speed">#REF!</definedName>
    <definedName name="Speed_C">#REF!</definedName>
    <definedName name="Sta.Elev.L">Calculations!$C$14</definedName>
    <definedName name="Units">Calculations!$A$2</definedName>
    <definedName name="VLVR_high">#REF!</definedName>
    <definedName name="VLVR_high_C">#REF!</definedName>
    <definedName name="VLVR_low">#REF!</definedName>
    <definedName name="VLVR_low_C">#REF!</definedName>
  </definedNames>
  <calcPr calcId="145621"/>
</workbook>
</file>

<file path=xl/calcChain.xml><?xml version="1.0" encoding="utf-8"?>
<calcChain xmlns="http://schemas.openxmlformats.org/spreadsheetml/2006/main">
  <c r="C4" i="5" l="1"/>
  <c r="L28" i="5" l="1"/>
  <c r="L29" i="5"/>
  <c r="N28" i="5"/>
  <c r="N29" i="5"/>
  <c r="O28" i="5"/>
  <c r="O29" i="5"/>
  <c r="O9" i="5"/>
  <c r="O11" i="5"/>
  <c r="O13" i="5"/>
  <c r="O15" i="5"/>
  <c r="O17" i="5"/>
  <c r="O19" i="5"/>
  <c r="O21" i="5"/>
  <c r="O23" i="5"/>
  <c r="O25" i="5"/>
  <c r="O27" i="5"/>
  <c r="G5" i="5"/>
  <c r="N9" i="5"/>
  <c r="N10" i="5"/>
  <c r="O10" i="5" s="1"/>
  <c r="N11" i="5"/>
  <c r="N12" i="5"/>
  <c r="N13" i="5"/>
  <c r="N14" i="5"/>
  <c r="O14" i="5" s="1"/>
  <c r="N15" i="5"/>
  <c r="N16" i="5"/>
  <c r="N17" i="5"/>
  <c r="N18" i="5"/>
  <c r="O18" i="5" s="1"/>
  <c r="N19" i="5"/>
  <c r="N20" i="5"/>
  <c r="N21" i="5"/>
  <c r="N22" i="5"/>
  <c r="O22" i="5" s="1"/>
  <c r="N23" i="5"/>
  <c r="N24" i="5"/>
  <c r="N25" i="5"/>
  <c r="N26" i="5"/>
  <c r="O26" i="5" s="1"/>
  <c r="N27" i="5"/>
  <c r="L27" i="5"/>
  <c r="L26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D12" i="5"/>
  <c r="M28" i="5"/>
  <c r="M27" i="5"/>
  <c r="M29" i="5"/>
  <c r="M26" i="5"/>
  <c r="D9" i="5" l="1"/>
  <c r="D10" i="5"/>
  <c r="E9" i="5" s="1"/>
  <c r="H9" i="5" s="1"/>
  <c r="D11" i="5"/>
  <c r="E10" i="5" s="1"/>
  <c r="H10" i="5" s="1"/>
  <c r="E11" i="5"/>
  <c r="G11" i="5" s="1"/>
  <c r="D13" i="5"/>
  <c r="E12" i="5" s="1"/>
  <c r="H12" i="5" s="1"/>
  <c r="D14" i="5"/>
  <c r="E13" i="5" s="1"/>
  <c r="G13" i="5" s="1"/>
  <c r="H13" i="5" s="1"/>
  <c r="D15" i="5"/>
  <c r="E14" i="5" s="1"/>
  <c r="H14" i="5" s="1"/>
  <c r="D16" i="5"/>
  <c r="E15" i="5" s="1"/>
  <c r="G15" i="5" s="1"/>
  <c r="H15" i="5" s="1"/>
  <c r="D17" i="5"/>
  <c r="E16" i="5" s="1"/>
  <c r="H16" i="5" s="1"/>
  <c r="D18" i="5"/>
  <c r="E17" i="5" s="1"/>
  <c r="G17" i="5" s="1"/>
  <c r="D19" i="5"/>
  <c r="E18" i="5" s="1"/>
  <c r="H18" i="5" s="1"/>
  <c r="D20" i="5"/>
  <c r="E19" i="5" s="1"/>
  <c r="G19" i="5" s="1"/>
  <c r="H19" i="5" s="1"/>
  <c r="D21" i="5"/>
  <c r="E20" i="5" s="1"/>
  <c r="H20" i="5" s="1"/>
  <c r="D22" i="5"/>
  <c r="E21" i="5" s="1"/>
  <c r="G21" i="5" s="1"/>
  <c r="D23" i="5"/>
  <c r="E22" i="5" s="1"/>
  <c r="H22" i="5" s="1"/>
  <c r="D24" i="5"/>
  <c r="E23" i="5" s="1"/>
  <c r="G23" i="5" s="1"/>
  <c r="H23" i="5" s="1"/>
  <c r="D25" i="5"/>
  <c r="E24" i="5" s="1"/>
  <c r="H24" i="5" s="1"/>
  <c r="D26" i="5"/>
  <c r="E25" i="5" s="1"/>
  <c r="G25" i="5" s="1"/>
  <c r="D27" i="5"/>
  <c r="E26" i="5" s="1"/>
  <c r="H26" i="5" s="1"/>
  <c r="D28" i="5"/>
  <c r="E27" i="5" s="1"/>
  <c r="G27" i="5" s="1"/>
  <c r="H27" i="5" s="1"/>
  <c r="D29" i="5"/>
  <c r="E28" i="5" s="1"/>
  <c r="H28" i="5" s="1"/>
  <c r="D30" i="5"/>
  <c r="E29" i="5" s="1"/>
  <c r="G29" i="5" s="1"/>
  <c r="D31" i="5"/>
  <c r="E30" i="5" s="1"/>
  <c r="H30" i="5" s="1"/>
  <c r="D32" i="5"/>
  <c r="E31" i="5" s="1"/>
  <c r="G31" i="5" s="1"/>
  <c r="H31" i="5" s="1"/>
  <c r="D33" i="5"/>
  <c r="E32" i="5" s="1"/>
  <c r="H32" i="5" s="1"/>
  <c r="D34" i="5"/>
  <c r="E33" i="5" s="1"/>
  <c r="G33" i="5" s="1"/>
  <c r="H33" i="5" s="1"/>
  <c r="D35" i="5"/>
  <c r="E34" i="5" s="1"/>
  <c r="H34" i="5" s="1"/>
  <c r="D36" i="5"/>
  <c r="E35" i="5" s="1"/>
  <c r="G35" i="5" s="1"/>
  <c r="D37" i="5"/>
  <c r="E36" i="5" s="1"/>
  <c r="H36" i="5" s="1"/>
  <c r="D38" i="5"/>
  <c r="E37" i="5" s="1"/>
  <c r="G37" i="5" s="1"/>
  <c r="H37" i="5" s="1"/>
  <c r="D39" i="5"/>
  <c r="E38" i="5" s="1"/>
  <c r="H38" i="5" s="1"/>
  <c r="D40" i="5"/>
  <c r="E39" i="5" s="1"/>
  <c r="G39" i="5" s="1"/>
  <c r="D41" i="5"/>
  <c r="E40" i="5" s="1"/>
  <c r="H40" i="5" s="1"/>
  <c r="D42" i="5"/>
  <c r="E41" i="5" s="1"/>
  <c r="G41" i="5" s="1"/>
  <c r="H41" i="5" s="1"/>
  <c r="D43" i="5"/>
  <c r="I9" i="6"/>
  <c r="O24" i="5" s="1"/>
  <c r="M18" i="5"/>
  <c r="M9" i="5"/>
  <c r="M22" i="5"/>
  <c r="M15" i="5"/>
  <c r="M23" i="5"/>
  <c r="M17" i="5"/>
  <c r="M25" i="5"/>
  <c r="M14" i="5"/>
  <c r="M21" i="5"/>
  <c r="M19" i="5"/>
  <c r="F19" i="5"/>
  <c r="F33" i="5"/>
  <c r="M10" i="5"/>
  <c r="M13" i="5"/>
  <c r="M11" i="5"/>
  <c r="F13" i="5"/>
  <c r="F27" i="5"/>
  <c r="F41" i="5"/>
  <c r="F23" i="5"/>
  <c r="F15" i="5"/>
  <c r="F31" i="5"/>
  <c r="F37" i="5"/>
  <c r="H39" i="5" l="1"/>
  <c r="H35" i="5"/>
  <c r="H25" i="5"/>
  <c r="O16" i="5"/>
  <c r="O12" i="5"/>
  <c r="H29" i="5"/>
  <c r="H21" i="5"/>
  <c r="H17" i="5"/>
  <c r="H11" i="5"/>
  <c r="O20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9" i="5"/>
  <c r="E43" i="5"/>
  <c r="E42" i="5"/>
  <c r="H42" i="5" s="1"/>
  <c r="F29" i="5"/>
  <c r="M12" i="5"/>
  <c r="F11" i="5"/>
  <c r="F17" i="5"/>
  <c r="F35" i="5"/>
  <c r="F40" i="5"/>
  <c r="F36" i="5"/>
  <c r="F32" i="5"/>
  <c r="F28" i="5"/>
  <c r="F20" i="5"/>
  <c r="F12" i="5"/>
  <c r="M20" i="5"/>
  <c r="F21" i="5"/>
  <c r="F39" i="5"/>
  <c r="F25" i="5"/>
  <c r="M24" i="5"/>
  <c r="M16" i="5"/>
  <c r="F38" i="5"/>
  <c r="F34" i="5"/>
  <c r="F30" i="5"/>
  <c r="F26" i="5"/>
  <c r="F22" i="5"/>
  <c r="F18" i="5"/>
  <c r="F14" i="5"/>
  <c r="F10" i="5"/>
  <c r="F24" i="5"/>
  <c r="F16" i="5"/>
  <c r="F9" i="5"/>
  <c r="G43" i="5" l="1"/>
  <c r="H43" i="5"/>
  <c r="G42" i="5"/>
  <c r="F42" i="5"/>
  <c r="F43" i="5"/>
</calcChain>
</file>

<file path=xl/sharedStrings.xml><?xml version="1.0" encoding="utf-8"?>
<sst xmlns="http://schemas.openxmlformats.org/spreadsheetml/2006/main" count="81" uniqueCount="63">
  <si>
    <t>Grade</t>
  </si>
  <si>
    <t>Speed</t>
  </si>
  <si>
    <t>Station</t>
  </si>
  <si>
    <t>VLVR Low</t>
  </si>
  <si>
    <t>VLVR High</t>
  </si>
  <si>
    <t>VLVR</t>
  </si>
  <si>
    <t>ADT</t>
  </si>
  <si>
    <t>high</t>
  </si>
  <si>
    <t>Type</t>
  </si>
  <si>
    <t>Chart</t>
  </si>
  <si>
    <t>Exhibit 12</t>
  </si>
  <si>
    <t>Table III-40</t>
  </si>
  <si>
    <t>Table III-42</t>
  </si>
  <si>
    <t>Table III-35</t>
  </si>
  <si>
    <t>Table III-37</t>
  </si>
  <si>
    <t>&lt; 20 km/h</t>
  </si>
  <si>
    <t>20 km/h</t>
  </si>
  <si>
    <t>30 km/h</t>
  </si>
  <si>
    <t>40 km/h</t>
  </si>
  <si>
    <t>50 km/h</t>
  </si>
  <si>
    <t>60 km/h</t>
  </si>
  <si>
    <t>70 km/h</t>
  </si>
  <si>
    <t>80 km/h</t>
  </si>
  <si>
    <t>90 km/h</t>
  </si>
  <si>
    <t>100 km/h</t>
  </si>
  <si>
    <t>110 km/h</t>
  </si>
  <si>
    <t>120 km/h</t>
  </si>
  <si>
    <t>130 km/h</t>
  </si>
  <si>
    <t>15 MPH</t>
  </si>
  <si>
    <t>20 MPH</t>
  </si>
  <si>
    <t>25 MPH</t>
  </si>
  <si>
    <t>30 MPH</t>
  </si>
  <si>
    <t>35 MPH</t>
  </si>
  <si>
    <t>40 MPH</t>
  </si>
  <si>
    <t>45 MPH</t>
  </si>
  <si>
    <t>50 MPH</t>
  </si>
  <si>
    <t>55 MPH</t>
  </si>
  <si>
    <t>60 MPH</t>
  </si>
  <si>
    <t>65 MPH</t>
  </si>
  <si>
    <t>70 MPH</t>
  </si>
  <si>
    <t>75 MPH</t>
  </si>
  <si>
    <t>80 MPH</t>
  </si>
  <si>
    <t>&lt; 15 MPH</t>
  </si>
  <si>
    <t>L</t>
  </si>
  <si>
    <t>K</t>
  </si>
  <si>
    <t>Source</t>
  </si>
  <si>
    <t>US Customary</t>
  </si>
  <si>
    <t>Units</t>
  </si>
  <si>
    <t>AASHTO Document</t>
  </si>
  <si>
    <t>Documents</t>
  </si>
  <si>
    <t>Crest 1990</t>
  </si>
  <si>
    <t>Sag 1990</t>
  </si>
  <si>
    <t>Crest 2011</t>
  </si>
  <si>
    <t>Sag 2011</t>
  </si>
  <si>
    <t>Crest 1994</t>
  </si>
  <si>
    <t>Sag 1994</t>
  </si>
  <si>
    <t>Profile Grades</t>
  </si>
  <si>
    <t>Input station, elevation, and curve length</t>
  </si>
  <si>
    <t>Input curve length and grade</t>
  </si>
  <si>
    <t>Elev</t>
  </si>
  <si>
    <t>Table 3-34</t>
  </si>
  <si>
    <t>Table 3-36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</si>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</sst>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000%"/>
    <numFmt numFmtId="165" formatCode="0\+0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theme="1" tint="0.49998474074526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0"/>
      <color theme="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hair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hair">
        <color theme="2" tint="-0.499984740745262"/>
      </top>
      <bottom style="thin">
        <color theme="2" tint="-0.499984740745262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5"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 applyProtection="1">
      <alignment horizontal="right" indent="1"/>
      <protection locked="0"/>
    </xf>
    <xf numFmtId="0" fontId="5" fillId="0" borderId="0" xfId="0" applyFont="1" applyAlignment="1"/>
    <xf numFmtId="0" fontId="5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0" fontId="0" fillId="4" borderId="0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indent="1"/>
    </xf>
    <xf numFmtId="0" fontId="8" fillId="0" borderId="0" xfId="0" applyFont="1" applyAlignment="1"/>
    <xf numFmtId="0" fontId="9" fillId="0" borderId="0" xfId="0" applyNumberFormat="1" applyFont="1" applyAlignment="1">
      <alignment horizontal="left" indent="1"/>
    </xf>
    <xf numFmtId="0" fontId="4" fillId="0" borderId="0" xfId="0" applyFont="1" applyAlignment="1" applyProtection="1">
      <alignment horizontal="center"/>
      <protection locked="0"/>
    </xf>
    <xf numFmtId="164" fontId="4" fillId="2" borderId="0" xfId="0" applyNumberFormat="1" applyFont="1" applyFill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5" borderId="3" xfId="0" applyFont="1" applyFill="1" applyBorder="1" applyAlignment="1"/>
    <xf numFmtId="0" fontId="6" fillId="3" borderId="0" xfId="0" applyFont="1" applyFill="1" applyAlignment="1" applyProtection="1">
      <alignment horizontal="right"/>
      <protection locked="0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58"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ECFF"/>
        </patternFill>
      </fill>
      <border>
        <bottom style="thin">
          <color rgb="FF0070C0"/>
        </bottom>
      </border>
    </dxf>
    <dxf>
      <font>
        <color theme="1"/>
      </font>
      <fill>
        <patternFill>
          <bgColor rgb="FFCCECFF"/>
        </patternFill>
      </fill>
      <border>
        <left style="thin">
          <color theme="0" tint="-0.499984740745262"/>
        </left>
        <right style="thin">
          <color theme="0" tint="-0.499984740745262"/>
        </right>
        <bottom style="thin">
          <color rgb="FF0070C0"/>
        </bottom>
      </border>
    </dxf>
    <dxf>
      <fill>
        <patternFill>
          <bgColor rgb="FFCCFFCC"/>
        </patternFill>
      </fill>
      <border>
        <bottom style="thin">
          <color rgb="FF00B050"/>
        </bottom>
      </border>
    </dxf>
    <dxf>
      <numFmt numFmtId="166" formatCode="0\+000"/>
    </dxf>
    <dxf>
      <font>
        <color theme="1"/>
      </font>
      <fill>
        <patternFill>
          <bgColor theme="0"/>
        </patternFill>
      </fill>
      <border>
        <left style="thin">
          <color theme="0" tint="-0.499984740745262"/>
        </left>
        <right style="thin">
          <color theme="0" tint="-0.499984740745262"/>
        </right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0"/>
        <color theme="1" tint="0.499984740745262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%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i/>
        <strike val="0"/>
        <outline val="0"/>
        <shadow val="0"/>
        <u val="none"/>
        <vertAlign val="baseline"/>
        <sz val="10"/>
        <color theme="1" tint="0.499984740745262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%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alignment horizontal="right" vertical="bottom" textRotation="0" wrapText="0" indent="1" justifyLastLine="0" shrinkToFit="0" readingOrder="0"/>
      <protection locked="0" hidden="0"/>
    </dxf>
    <dxf>
      <numFmt numFmtId="165" formatCode="0\+00"/>
      <alignment horizontal="right" vertical="bottom" textRotation="0" wrapText="0" indent="1" justifyLastLine="0" shrinkToFit="0" readingOrder="0"/>
      <protection locked="0" hidden="0"/>
    </dxf>
    <dxf>
      <font>
        <color rgb="FFFF0000"/>
      </font>
      <fill>
        <patternFill>
          <bgColor theme="0" tint="-0.14996795556505021"/>
        </patternFill>
      </fill>
    </dxf>
    <dxf>
      <font>
        <b/>
        <i val="0"/>
      </font>
      <border>
        <bottom style="medium">
          <color auto="1"/>
        </bottom>
      </border>
    </dxf>
    <dxf>
      <border>
        <bottom style="thin">
          <color theme="0" tint="-0.499984740745262"/>
        </bottom>
        <vertical style="thin">
          <color theme="0" tint="-0.499984740745262"/>
        </vertical>
      </border>
    </dxf>
    <dxf>
      <font>
        <color rgb="FFFF0000"/>
      </font>
      <fill>
        <patternFill>
          <bgColor theme="0" tint="-0.14996795556505021"/>
        </patternFill>
      </fill>
    </dxf>
    <dxf>
      <font>
        <b/>
        <i val="0"/>
      </font>
      <border>
        <bottom style="medium">
          <color auto="1"/>
        </bottom>
      </border>
    </dxf>
    <dxf>
      <border>
        <bottom style="thin">
          <color theme="0" tint="-0.499984740745262"/>
        </bottom>
        <vertical style="thin">
          <color theme="0" tint="-0.499984740745262"/>
        </vertical>
      </border>
    </dxf>
  </dxfs>
  <tableStyles count="2" defaultTableStyle="TableStyleMedium2" defaultPivotStyle="PivotStyleLight16">
    <tableStyle name="L.Grade" pivot="0" count="3">
      <tableStyleElement type="wholeTable" dxfId="57"/>
      <tableStyleElement type="headerRow" dxfId="56"/>
      <tableStyleElement type="firstRowStripe" dxfId="55"/>
    </tableStyle>
    <tableStyle name="Sta.Elev.L" pivot="0" count="3">
      <tableStyleElement type="wholeTable" dxfId="54"/>
      <tableStyleElement type="headerRow" dxfId="53"/>
      <tableStyleElement type="secondRowStripe" dxfId="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5" displayName="Table5" ref="A8:H43" totalsRowShown="0">
  <autoFilter ref="A8:H43"/>
  <tableColumns count="8">
    <tableColumn id="1" name="Station" dataDxfId="51"/>
    <tableColumn id="2" name="Elev" dataDxfId="50"/>
    <tableColumn id="3" name="L" dataDxfId="49"/>
    <tableColumn id="4" name="Grade" dataDxfId="48">
      <calculatedColumnFormula>IFERROR((B10-B8)/(A10-A8),"")</calculatedColumnFormula>
    </tableColumn>
    <tableColumn id="5" name="K" dataDxfId="47">
      <calculatedColumnFormula>IFERROR(ROUND(C9/(100*ABS(D10-D8)),1),"")</calculatedColumnFormula>
    </tableColumn>
    <tableColumn id="6" name="Speed" dataDxfId="46">
      <calculatedColumnFormula>IFERROR(LOOKUP(E9,INDIRECT(H9),INDIRECT(UPPER(LEFT(SUBSTITUTE(Units," ",""),3))&amp;"[Speed]")),"")</calculatedColumnFormula>
    </tableColumn>
    <tableColumn id="7" name="Type" dataDxfId="45">
      <calculatedColumnFormula>IF(ISNUMBER(E9),IF(OFFSET(D9,1,0)&gt;OFFSET(D9,-1,0),"Sag","Crest"),"")</calculatedColumnFormula>
    </tableColumn>
    <tableColumn id="8" name="Chart" dataDxfId="44">
      <calculatedColumnFormula>IF(ISNUMBER(E9),UPPER(LEFT(SUBSTITUTE(Units," ",""),3))&amp;"["&amp;IF(G9="Crest",IF(Document="VLVR",Document&amp;" "&amp;SUBSTITUTE(Risk,"Risk is ",""),G9&amp;" "&amp;Document),G9&amp;" "&amp;IF(Document="VLVR",MAX(Documents),Document))&amp;"]","")</calculatedColumnFormula>
    </tableColumn>
  </tableColumns>
  <tableStyleInfo name="Sta.Elev.L" showFirstColumn="0" showLastColumn="0" showRowStripes="1" showColumnStripes="0"/>
</table>
</file>

<file path=xl/tables/table2.xml><?xml version="1.0" encoding="utf-8"?>
<table xmlns="http://schemas.openxmlformats.org/spreadsheetml/2006/main" id="6" name="L.Grade" displayName="L.Grade" ref="J8:O29" totalsRowShown="0">
  <autoFilter ref="J8:O29"/>
  <tableColumns count="6">
    <tableColumn id="3" name="L" dataDxfId="43"/>
    <tableColumn id="4" name="Grade" dataDxfId="42"/>
    <tableColumn id="5" name="K" dataDxfId="41">
      <calculatedColumnFormula>IF(ISNUMBER(J9),ROUND(J9/(100*ABS(K10-K8)),1),"")</calculatedColumnFormula>
    </tableColumn>
    <tableColumn id="6" name="Speed" dataDxfId="40">
      <calculatedColumnFormula>IFERROR(LOOKUP(L9,INDIRECT(O9),INDIRECT(UPPER(LEFT(SUBSTITUTE(Units," ",""),3))&amp;"[Speed]")),"")</calculatedColumnFormula>
    </tableColumn>
    <tableColumn id="7" name="Type" dataDxfId="39">
      <calculatedColumnFormula>IF(ISNUMBER(J9),IF(OFFSET(K9,1,0)&gt;OFFSET(K9,-1,0),"Sag","Crest"),"")</calculatedColumnFormula>
    </tableColumn>
    <tableColumn id="8" name="Chart" dataDxfId="38">
      <calculatedColumnFormula>IF(ISNUMBER(J9),UPPER(LEFT(SUBSTITUTE(Units," ",""),3))&amp;"["&amp;IF(N9="Crest",IF(Document="VLVR",Document&amp;" "&amp;SUBSTITUTE(Risk,"Risk is ",""),N9&amp;" "&amp;Document),N9&amp;" "&amp;IF(Document="VLVR",MAX(Documents),Document))&amp;"]","")</calculatedColumnFormula>
    </tableColumn>
  </tableColumns>
  <tableStyleInfo name="L.Grade" showFirstColumn="0" showLastColumn="0" showRowStripes="1" showColumnStripes="0"/>
</table>
</file>

<file path=xl/tables/table3.xml><?xml version="1.0" encoding="utf-8"?>
<table xmlns="http://schemas.openxmlformats.org/spreadsheetml/2006/main" id="1" name="USC" displayName="USC" ref="A3:G19" totalsRowCount="1" headerRowDxfId="37" dataDxfId="36">
  <autoFilter ref="A3:G18"/>
  <tableColumns count="7">
    <tableColumn id="1" name="Speed" totalsRowLabel="Source" dataDxfId="35" totalsRowDxfId="34"/>
    <tableColumn id="2" name="Crest 1990" totalsRowLabel="Table III-40" dataDxfId="33" totalsRowDxfId="32"/>
    <tableColumn id="3" name="Sag 1990" totalsRowLabel="Table III-42" dataDxfId="31" totalsRowDxfId="30"/>
    <tableColumn id="4" name="Crest 2011" totalsRowLabel="Table 3-34" dataDxfId="29" totalsRowDxfId="28"/>
    <tableColumn id="5" name="Sag 2011" totalsRowLabel="Table 3-36" dataDxfId="27" totalsRowDxfId="26"/>
    <tableColumn id="6" name="VLVR Low" totalsRowLabel="Exhibit 12" dataDxfId="25" totalsRowDxfId="24"/>
    <tableColumn id="7" name="VLVR High" totalsRowLabel="Exhibit 12" dataDxfId="23" totalsRowDxfId="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MET" displayName="MET" ref="A22:G36" totalsRowCount="1" headerRowDxfId="21" dataDxfId="20">
  <autoFilter ref="A22:G35"/>
  <tableColumns count="7">
    <tableColumn id="1" name="Speed" totalsRowLabel="Source" dataDxfId="19" totalsRowDxfId="18"/>
    <tableColumn id="2" name="Crest 1994" totalsRowLabel="Table III-35" dataDxfId="17" totalsRowDxfId="16"/>
    <tableColumn id="3" name="Sag 1994" totalsRowLabel="Table III-37" dataDxfId="15" totalsRowDxfId="14"/>
    <tableColumn id="4" name="Crest 2011" totalsRowLabel="Table 3-34" dataDxfId="13" totalsRowDxfId="12"/>
    <tableColumn id="5" name="Sag 2011" totalsRowLabel="Table 3-36" dataDxfId="11" totalsRowDxfId="10"/>
    <tableColumn id="6" name="VLVR Low" totalsRowLabel="Exhibit 12" dataDxfId="9" totalsRowDxfId="8"/>
    <tableColumn id="7" name="VLVR High" totalsRowLabel="Exhibit 12" dataDxfId="7" totalsRowDxfId="6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workbookViewId="0">
      <selection activeCell="A9" sqref="A9"/>
    </sheetView>
  </sheetViews>
  <sheetFormatPr defaultColWidth="10.7109375" defaultRowHeight="12.75" x14ac:dyDescent="0.2"/>
  <cols>
    <col min="1" max="1" width="11.140625" customWidth="1"/>
    <col min="2" max="2" width="10.7109375" customWidth="1"/>
    <col min="3" max="3" width="9.7109375" customWidth="1"/>
    <col min="4" max="4" width="10.7109375" customWidth="1"/>
    <col min="5" max="5" width="9.7109375" customWidth="1"/>
    <col min="6" max="7" width="10.7109375" customWidth="1"/>
    <col min="8" max="8" width="16.7109375" customWidth="1"/>
    <col min="10" max="10" width="9.7109375" customWidth="1"/>
    <col min="11" max="11" width="10.7109375" customWidth="1"/>
    <col min="12" max="12" width="9.7109375" customWidth="1"/>
    <col min="15" max="15" width="16.7109375" customWidth="1"/>
  </cols>
  <sheetData>
    <row r="1" spans="1:15" ht="26.25" x14ac:dyDescent="0.4">
      <c r="A1" s="16" t="s">
        <v>56</v>
      </c>
    </row>
    <row r="2" spans="1:15" ht="15" x14ac:dyDescent="0.2">
      <c r="A2" s="24" t="s">
        <v>46</v>
      </c>
      <c r="B2" s="24"/>
      <c r="C2" s="11" t="s">
        <v>47</v>
      </c>
    </row>
    <row r="3" spans="1:15" x14ac:dyDescent="0.2">
      <c r="B3" s="20">
        <v>2011</v>
      </c>
      <c r="C3" s="3" t="s">
        <v>48</v>
      </c>
    </row>
    <row r="4" spans="1:15" x14ac:dyDescent="0.2">
      <c r="C4" s="3" t="str">
        <f>IF(Document=2011," (2001 and 2004 identical to 2011)",IF(Document=1990," (1984 identical to 1990)",IF(Document="VLVR","Input ADT and risk =&gt;","")))</f>
        <v xml:space="preserve"> (2001 and 2004 identical to 2011)</v>
      </c>
      <c r="F4" s="13">
        <v>250</v>
      </c>
      <c r="G4" t="s">
        <v>6</v>
      </c>
    </row>
    <row r="5" spans="1:15" x14ac:dyDescent="0.2">
      <c r="F5" s="14" t="s">
        <v>7</v>
      </c>
      <c r="G5" t="str">
        <f>"Risk is "&amp;IF(ADT&lt;100,"low",IF(ADT&gt;250,"high",F5))</f>
        <v>Risk is high</v>
      </c>
    </row>
    <row r="6" spans="1:15" ht="14.25" x14ac:dyDescent="0.2">
      <c r="A6" s="17" t="s">
        <v>57</v>
      </c>
      <c r="J6" s="17" t="s">
        <v>58</v>
      </c>
    </row>
    <row r="8" spans="1:15" x14ac:dyDescent="0.2">
      <c r="A8" s="15" t="s">
        <v>2</v>
      </c>
      <c r="B8" s="15" t="s">
        <v>59</v>
      </c>
      <c r="C8" s="4" t="s">
        <v>43</v>
      </c>
      <c r="D8" s="4" t="s">
        <v>0</v>
      </c>
      <c r="E8" s="4" t="s">
        <v>44</v>
      </c>
      <c r="F8" s="3" t="s">
        <v>1</v>
      </c>
      <c r="G8" s="3" t="s">
        <v>8</v>
      </c>
      <c r="H8" s="3" t="s">
        <v>9</v>
      </c>
      <c r="J8" s="4" t="s">
        <v>43</v>
      </c>
      <c r="K8" s="4" t="s">
        <v>0</v>
      </c>
      <c r="L8" s="4" t="s">
        <v>44</v>
      </c>
      <c r="M8" s="3" t="s">
        <v>1</v>
      </c>
      <c r="N8" s="3" t="s">
        <v>8</v>
      </c>
      <c r="O8" s="3" t="s">
        <v>9</v>
      </c>
    </row>
    <row r="9" spans="1:15" x14ac:dyDescent="0.2">
      <c r="A9" s="7">
        <v>12644</v>
      </c>
      <c r="B9" s="8">
        <v>939.48</v>
      </c>
      <c r="C9" s="2">
        <v>70</v>
      </c>
      <c r="D9" s="6" t="str">
        <f t="shared" ref="D9:D42" si="0">IFERROR((B10-B8)/(A10-A8),"")</f>
        <v/>
      </c>
      <c r="E9" s="1" t="str">
        <f t="shared" ref="E9:E42" si="1">IFERROR(ROUND(C9/(100*ABS(D10-D8)),1),"")</f>
        <v/>
      </c>
      <c r="F9" s="1" t="str">
        <f t="shared" ref="F9:F43" ca="1" si="2">IFERROR(LOOKUP(E9,INDIRECT(H9),INDIRECT(UPPER(LEFT(SUBSTITUTE(Units," ",""),3))&amp;"[Speed]")),"")</f>
        <v/>
      </c>
      <c r="G9" s="1" t="str">
        <f t="shared" ref="G9:G43" ca="1" si="3">IF(ISNUMBER(E9),IF(OFFSET(D9,1,0)&gt;OFFSET(D9,-1,0),"Sag","Crest"),"")</f>
        <v/>
      </c>
      <c r="H9" s="9" t="str">
        <f t="shared" ref="H9:H43" si="4">IF(ISNUMBER(E9),UPPER(LEFT(SUBSTITUTE(Units," ",""),3))&amp;"["&amp;IF(G9="Crest",IF(Document="VLVR",Document&amp;" "&amp;SUBSTITUTE(Risk,"Risk is ",""),G9&amp;" "&amp;Document),G9&amp;" "&amp;IF(Document="VLVR",MAX(Documents),Document))&amp;"]","")</f>
        <v/>
      </c>
      <c r="J9" s="2"/>
      <c r="K9" s="19">
        <v>-6.5589999999999997E-3</v>
      </c>
      <c r="L9" s="1" t="str">
        <f t="shared" ref="L9:L24" si="5">IF(ISNUMBER(J9),ROUND(J9/(100*ABS(K10-K8)),1),"")</f>
        <v/>
      </c>
      <c r="M9" s="1" t="str">
        <f t="shared" ref="M9:M29" ca="1" si="6">IFERROR(LOOKUP(L9,INDIRECT(O9),INDIRECT(UPPER(LEFT(SUBSTITUTE(Units," ",""),3))&amp;"[Speed]")),"")</f>
        <v/>
      </c>
      <c r="N9" s="1" t="str">
        <f t="shared" ref="N9:N27" ca="1" si="7">IF(ISNUMBER(J9),IF(OFFSET(K9,1,0)&gt;OFFSET(K9,-1,0),"Sag","Crest"),"")</f>
        <v/>
      </c>
      <c r="O9" s="9" t="str">
        <f t="shared" ref="O9:O29" si="8">IF(ISNUMBER(J9),UPPER(LEFT(SUBSTITUTE(Units," ",""),3))&amp;"["&amp;IF(N9="Crest",IF(Document="VLVR",Document&amp;" "&amp;SUBSTITUTE(Risk,"Risk is ",""),N9&amp;" "&amp;Document),N9&amp;" "&amp;IF(Document="VLVR",MAX(Documents),Document))&amp;"]","")</f>
        <v/>
      </c>
    </row>
    <row r="10" spans="1:15" x14ac:dyDescent="0.2">
      <c r="A10" s="7"/>
      <c r="B10" s="8"/>
      <c r="C10" s="2"/>
      <c r="D10" s="6">
        <f t="shared" si="0"/>
        <v>7.0697674418603801E-3</v>
      </c>
      <c r="E10" s="1" t="str">
        <f t="shared" si="1"/>
        <v/>
      </c>
      <c r="F10" s="1" t="str">
        <f t="shared" ca="1" si="2"/>
        <v/>
      </c>
      <c r="G10" s="1" t="str">
        <f t="shared" ca="1" si="3"/>
        <v/>
      </c>
      <c r="H10" s="9" t="str">
        <f t="shared" si="4"/>
        <v/>
      </c>
      <c r="J10" s="2">
        <v>100</v>
      </c>
      <c r="K10" s="19"/>
      <c r="L10" s="1">
        <f t="shared" si="5"/>
        <v>98.9</v>
      </c>
      <c r="M10" s="1" t="str">
        <f t="shared" ca="1" si="6"/>
        <v>50 MPH</v>
      </c>
      <c r="N10" s="1" t="str">
        <f t="shared" ca="1" si="7"/>
        <v>Crest</v>
      </c>
      <c r="O10" s="9" t="str">
        <f t="shared" ca="1" si="8"/>
        <v>USC[Crest 2011]</v>
      </c>
    </row>
    <row r="11" spans="1:15" x14ac:dyDescent="0.2">
      <c r="A11" s="7">
        <v>13074</v>
      </c>
      <c r="B11" s="8">
        <v>942.52</v>
      </c>
      <c r="C11" s="2">
        <v>40</v>
      </c>
      <c r="D11" s="6" t="str">
        <f t="shared" si="0"/>
        <v/>
      </c>
      <c r="E11" s="1">
        <f t="shared" si="1"/>
        <v>31.2</v>
      </c>
      <c r="F11" s="1" t="str">
        <f t="shared" ca="1" si="2"/>
        <v>25 MPH</v>
      </c>
      <c r="G11" s="1" t="str">
        <f t="shared" ca="1" si="3"/>
        <v>Sag</v>
      </c>
      <c r="H11" s="9" t="str">
        <f t="shared" ca="1" si="4"/>
        <v>USC[Sag 2011]</v>
      </c>
      <c r="J11" s="2"/>
      <c r="K11" s="19">
        <v>-1.6667000000000001E-2</v>
      </c>
      <c r="L11" s="1" t="str">
        <f t="shared" si="5"/>
        <v/>
      </c>
      <c r="M11" s="1" t="str">
        <f t="shared" ca="1" si="6"/>
        <v/>
      </c>
      <c r="N11" s="1" t="str">
        <f t="shared" ca="1" si="7"/>
        <v/>
      </c>
      <c r="O11" s="9" t="str">
        <f t="shared" si="8"/>
        <v/>
      </c>
    </row>
    <row r="12" spans="1:15" x14ac:dyDescent="0.2">
      <c r="A12" s="7"/>
      <c r="B12" s="8"/>
      <c r="C12" s="2"/>
      <c r="D12" s="6">
        <f>IFERROR((B13-B11)/(A13-A11),"")</f>
        <v>1.9907578558225475E-2</v>
      </c>
      <c r="E12" s="1" t="str">
        <f t="shared" si="1"/>
        <v/>
      </c>
      <c r="F12" s="1" t="str">
        <f t="shared" ca="1" si="2"/>
        <v/>
      </c>
      <c r="G12" s="1" t="str">
        <f t="shared" ca="1" si="3"/>
        <v/>
      </c>
      <c r="H12" s="9" t="str">
        <f t="shared" si="4"/>
        <v/>
      </c>
      <c r="J12" s="2">
        <v>260</v>
      </c>
      <c r="K12" s="19"/>
      <c r="L12" s="1">
        <f t="shared" si="5"/>
        <v>38.6</v>
      </c>
      <c r="M12" s="1" t="str">
        <f t="shared" ca="1" si="6"/>
        <v>30 MPH</v>
      </c>
      <c r="N12" s="1" t="str">
        <f t="shared" ca="1" si="7"/>
        <v>Sag</v>
      </c>
      <c r="O12" s="9" t="str">
        <f t="shared" ca="1" si="8"/>
        <v>USC[Sag 2011]</v>
      </c>
    </row>
    <row r="13" spans="1:15" x14ac:dyDescent="0.2">
      <c r="A13" s="7">
        <v>13615</v>
      </c>
      <c r="B13" s="8">
        <v>953.29</v>
      </c>
      <c r="C13" s="2">
        <v>210</v>
      </c>
      <c r="D13" s="6" t="str">
        <f t="shared" si="0"/>
        <v/>
      </c>
      <c r="E13" s="1">
        <f t="shared" si="1"/>
        <v>143</v>
      </c>
      <c r="F13" s="1" t="str">
        <f t="shared" ca="1" si="2"/>
        <v>55 MPH</v>
      </c>
      <c r="G13" s="1" t="str">
        <f t="shared" ca="1" si="3"/>
        <v>Crest</v>
      </c>
      <c r="H13" s="9" t="str">
        <f t="shared" ca="1" si="4"/>
        <v>USC[Crest 2011]</v>
      </c>
      <c r="J13" s="2"/>
      <c r="K13" s="19">
        <v>5.0681999999999998E-2</v>
      </c>
      <c r="L13" s="1" t="str">
        <f t="shared" si="5"/>
        <v/>
      </c>
      <c r="M13" s="1" t="str">
        <f t="shared" ca="1" si="6"/>
        <v/>
      </c>
      <c r="N13" s="1" t="str">
        <f t="shared" ca="1" si="7"/>
        <v/>
      </c>
      <c r="O13" s="9" t="str">
        <f t="shared" si="8"/>
        <v/>
      </c>
    </row>
    <row r="14" spans="1:15" x14ac:dyDescent="0.2">
      <c r="A14" s="7"/>
      <c r="B14" s="8"/>
      <c r="C14" s="2"/>
      <c r="D14" s="6">
        <f t="shared" si="0"/>
        <v>5.219594594594648E-3</v>
      </c>
      <c r="E14" s="1" t="str">
        <f t="shared" si="1"/>
        <v/>
      </c>
      <c r="F14" s="1" t="str">
        <f t="shared" ca="1" si="2"/>
        <v/>
      </c>
      <c r="G14" s="1" t="str">
        <f t="shared" ca="1" si="3"/>
        <v/>
      </c>
      <c r="H14" s="9" t="str">
        <f t="shared" si="4"/>
        <v/>
      </c>
      <c r="J14" s="2">
        <v>395</v>
      </c>
      <c r="K14" s="19"/>
      <c r="L14" s="1">
        <f t="shared" si="5"/>
        <v>50.6</v>
      </c>
      <c r="M14" s="1" t="str">
        <f t="shared" ca="1" si="6"/>
        <v>40 MPH</v>
      </c>
      <c r="N14" s="1" t="str">
        <f t="shared" ca="1" si="7"/>
        <v>Crest</v>
      </c>
      <c r="O14" s="9" t="str">
        <f t="shared" ca="1" si="8"/>
        <v>USC[Crest 2011]</v>
      </c>
    </row>
    <row r="15" spans="1:15" x14ac:dyDescent="0.2">
      <c r="A15" s="7">
        <v>14207</v>
      </c>
      <c r="B15" s="8">
        <v>956.38</v>
      </c>
      <c r="C15" s="2">
        <v>120</v>
      </c>
      <c r="D15" s="6" t="str">
        <f t="shared" si="0"/>
        <v/>
      </c>
      <c r="E15" s="1">
        <f t="shared" si="1"/>
        <v>37.6</v>
      </c>
      <c r="F15" s="1" t="str">
        <f t="shared" ca="1" si="2"/>
        <v>35 MPH</v>
      </c>
      <c r="G15" s="1" t="str">
        <f t="shared" ca="1" si="3"/>
        <v>Crest</v>
      </c>
      <c r="H15" s="9" t="str">
        <f t="shared" ca="1" si="4"/>
        <v>USC[Crest 2011]</v>
      </c>
      <c r="J15" s="2"/>
      <c r="K15" s="19">
        <v>-2.7406E-2</v>
      </c>
      <c r="L15" s="1" t="str">
        <f t="shared" si="5"/>
        <v/>
      </c>
      <c r="M15" s="1" t="str">
        <f t="shared" ca="1" si="6"/>
        <v/>
      </c>
      <c r="N15" s="1" t="str">
        <f t="shared" ca="1" si="7"/>
        <v/>
      </c>
      <c r="O15" s="9" t="str">
        <f t="shared" si="8"/>
        <v/>
      </c>
    </row>
    <row r="16" spans="1:15" x14ac:dyDescent="0.2">
      <c r="A16" s="7"/>
      <c r="B16" s="8"/>
      <c r="C16" s="2"/>
      <c r="D16" s="6">
        <f t="shared" si="0"/>
        <v>-2.6678082191780698E-2</v>
      </c>
      <c r="E16" s="1" t="str">
        <f t="shared" si="1"/>
        <v/>
      </c>
      <c r="F16" s="1" t="str">
        <f t="shared" ca="1" si="2"/>
        <v/>
      </c>
      <c r="G16" s="1" t="str">
        <f t="shared" ca="1" si="3"/>
        <v/>
      </c>
      <c r="H16" s="9" t="str">
        <f t="shared" si="4"/>
        <v/>
      </c>
      <c r="J16" s="2">
        <v>395</v>
      </c>
      <c r="K16" s="19"/>
      <c r="L16" s="1">
        <f t="shared" si="5"/>
        <v>62.5</v>
      </c>
      <c r="M16" s="1" t="str">
        <f t="shared" ca="1" si="6"/>
        <v>35 MPH</v>
      </c>
      <c r="N16" s="1" t="str">
        <f t="shared" ca="1" si="7"/>
        <v>Sag</v>
      </c>
      <c r="O16" s="9" t="str">
        <f t="shared" ca="1" si="8"/>
        <v>USC[Sag 2011]</v>
      </c>
    </row>
    <row r="17" spans="1:15" x14ac:dyDescent="0.2">
      <c r="A17" s="7">
        <v>14499</v>
      </c>
      <c r="B17" s="8">
        <v>948.59</v>
      </c>
      <c r="C17" s="2">
        <v>70</v>
      </c>
      <c r="D17" s="6" t="str">
        <f t="shared" si="0"/>
        <v/>
      </c>
      <c r="E17" s="1">
        <f t="shared" si="1"/>
        <v>35.200000000000003</v>
      </c>
      <c r="F17" s="1" t="str">
        <f t="shared" ca="1" si="2"/>
        <v>25 MPH</v>
      </c>
      <c r="G17" s="1" t="str">
        <f t="shared" ca="1" si="3"/>
        <v>Sag</v>
      </c>
      <c r="H17" s="9" t="str">
        <f t="shared" ca="1" si="4"/>
        <v>USC[Sag 2011]</v>
      </c>
      <c r="J17" s="2"/>
      <c r="K17" s="19">
        <v>3.5757999999999998E-2</v>
      </c>
      <c r="L17" s="1" t="str">
        <f t="shared" si="5"/>
        <v/>
      </c>
      <c r="M17" s="1" t="str">
        <f t="shared" ca="1" si="6"/>
        <v/>
      </c>
      <c r="N17" s="1" t="str">
        <f t="shared" ca="1" si="7"/>
        <v/>
      </c>
      <c r="O17" s="9" t="str">
        <f t="shared" si="8"/>
        <v/>
      </c>
    </row>
    <row r="18" spans="1:15" x14ac:dyDescent="0.2">
      <c r="A18" s="7"/>
      <c r="B18" s="8"/>
      <c r="C18" s="2"/>
      <c r="D18" s="6">
        <f t="shared" si="0"/>
        <v>-6.7669172932329118E-3</v>
      </c>
      <c r="E18" s="1" t="str">
        <f t="shared" si="1"/>
        <v/>
      </c>
      <c r="F18" s="1" t="str">
        <f t="shared" ca="1" si="2"/>
        <v/>
      </c>
      <c r="G18" s="1" t="str">
        <f t="shared" ca="1" si="3"/>
        <v/>
      </c>
      <c r="H18" s="9" t="str">
        <f t="shared" si="4"/>
        <v/>
      </c>
      <c r="J18" s="2">
        <v>1245</v>
      </c>
      <c r="K18" s="19"/>
      <c r="L18" s="1">
        <f t="shared" si="5"/>
        <v>146.6</v>
      </c>
      <c r="M18" s="1" t="str">
        <f t="shared" ca="1" si="6"/>
        <v>55 MPH</v>
      </c>
      <c r="N18" s="1" t="str">
        <f t="shared" ca="1" si="7"/>
        <v>Crest</v>
      </c>
      <c r="O18" s="9" t="str">
        <f t="shared" ca="1" si="8"/>
        <v>USC[Crest 2011]</v>
      </c>
    </row>
    <row r="19" spans="1:15" x14ac:dyDescent="0.2">
      <c r="A19" s="7">
        <v>14632</v>
      </c>
      <c r="B19" s="8">
        <v>947.69</v>
      </c>
      <c r="C19" s="2">
        <v>90</v>
      </c>
      <c r="D19" s="6" t="str">
        <f t="shared" si="0"/>
        <v/>
      </c>
      <c r="E19" s="1">
        <f t="shared" si="1"/>
        <v>42.7</v>
      </c>
      <c r="F19" s="1" t="str">
        <f t="shared" ca="1" si="2"/>
        <v>35 MPH</v>
      </c>
      <c r="G19" s="1" t="str">
        <f t="shared" ca="1" si="3"/>
        <v>Crest</v>
      </c>
      <c r="H19" s="9" t="str">
        <f t="shared" ca="1" si="4"/>
        <v>USC[Crest 2011]</v>
      </c>
      <c r="J19" s="18"/>
      <c r="K19" s="19">
        <v>-4.9140999999999997E-2</v>
      </c>
      <c r="L19" s="1" t="str">
        <f t="shared" si="5"/>
        <v/>
      </c>
      <c r="M19" s="1" t="str">
        <f t="shared" ca="1" si="6"/>
        <v/>
      </c>
      <c r="N19" s="1" t="str">
        <f t="shared" ca="1" si="7"/>
        <v/>
      </c>
      <c r="O19" s="9" t="str">
        <f t="shared" si="8"/>
        <v/>
      </c>
    </row>
    <row r="20" spans="1:15" x14ac:dyDescent="0.2">
      <c r="A20" s="7"/>
      <c r="B20" s="8"/>
      <c r="C20" s="2"/>
      <c r="D20" s="6">
        <f t="shared" si="0"/>
        <v>-2.7849056603773997E-2</v>
      </c>
      <c r="E20" s="1" t="str">
        <f t="shared" si="1"/>
        <v/>
      </c>
      <c r="F20" s="1" t="str">
        <f t="shared" ca="1" si="2"/>
        <v/>
      </c>
      <c r="G20" s="1" t="str">
        <f t="shared" ca="1" si="3"/>
        <v/>
      </c>
      <c r="H20" s="9" t="str">
        <f t="shared" si="4"/>
        <v/>
      </c>
      <c r="J20" s="2">
        <v>195</v>
      </c>
      <c r="K20" s="19"/>
      <c r="L20" s="1">
        <f t="shared" si="5"/>
        <v>32.6</v>
      </c>
      <c r="M20" s="1" t="str">
        <f t="shared" ca="1" si="6"/>
        <v>25 MPH</v>
      </c>
      <c r="N20" s="1" t="str">
        <f t="shared" ca="1" si="7"/>
        <v>Sag</v>
      </c>
      <c r="O20" s="9" t="str">
        <f t="shared" ca="1" si="8"/>
        <v>USC[Sag 2011]</v>
      </c>
    </row>
    <row r="21" spans="1:15" x14ac:dyDescent="0.2">
      <c r="A21" s="7">
        <v>14897</v>
      </c>
      <c r="B21" s="8">
        <v>940.31</v>
      </c>
      <c r="C21" s="2">
        <v>180</v>
      </c>
      <c r="D21" s="6" t="str">
        <f t="shared" si="0"/>
        <v/>
      </c>
      <c r="E21" s="1">
        <f t="shared" si="1"/>
        <v>45</v>
      </c>
      <c r="F21" s="1" t="str">
        <f t="shared" ca="1" si="2"/>
        <v>30 MPH</v>
      </c>
      <c r="G21" s="1" t="str">
        <f t="shared" ca="1" si="3"/>
        <v>Sag</v>
      </c>
      <c r="H21" s="9" t="str">
        <f t="shared" ca="1" si="4"/>
        <v>USC[Sag 2011]</v>
      </c>
      <c r="J21" s="2"/>
      <c r="K21" s="19">
        <v>1.0722000000000001E-2</v>
      </c>
      <c r="L21" s="1" t="str">
        <f t="shared" si="5"/>
        <v/>
      </c>
      <c r="M21" s="1" t="str">
        <f t="shared" ca="1" si="6"/>
        <v/>
      </c>
      <c r="N21" s="1" t="str">
        <f t="shared" ca="1" si="7"/>
        <v/>
      </c>
      <c r="O21" s="9" t="str">
        <f t="shared" si="8"/>
        <v/>
      </c>
    </row>
    <row r="22" spans="1:15" x14ac:dyDescent="0.2">
      <c r="A22" s="7"/>
      <c r="B22" s="8"/>
      <c r="C22" s="2"/>
      <c r="D22" s="6">
        <f t="shared" si="0"/>
        <v>1.2135416666666879E-2</v>
      </c>
      <c r="E22" s="1" t="str">
        <f t="shared" si="1"/>
        <v/>
      </c>
      <c r="F22" s="1" t="str">
        <f t="shared" ca="1" si="2"/>
        <v/>
      </c>
      <c r="G22" s="1" t="str">
        <f t="shared" ca="1" si="3"/>
        <v/>
      </c>
      <c r="H22" s="9" t="str">
        <f t="shared" si="4"/>
        <v/>
      </c>
      <c r="J22" s="2">
        <v>195</v>
      </c>
      <c r="K22" s="19"/>
      <c r="L22" s="1">
        <f t="shared" si="5"/>
        <v>102.9</v>
      </c>
      <c r="M22" s="1" t="str">
        <f t="shared" ca="1" si="6"/>
        <v>50 MPH</v>
      </c>
      <c r="N22" s="1" t="str">
        <f t="shared" ca="1" si="7"/>
        <v>Crest</v>
      </c>
      <c r="O22" s="9" t="str">
        <f t="shared" ca="1" si="8"/>
        <v>USC[Crest 2011]</v>
      </c>
    </row>
    <row r="23" spans="1:15" x14ac:dyDescent="0.2">
      <c r="A23" s="7">
        <v>15281</v>
      </c>
      <c r="B23" s="8">
        <v>944.97</v>
      </c>
      <c r="C23" s="2">
        <v>200</v>
      </c>
      <c r="D23" s="6" t="str">
        <f t="shared" si="0"/>
        <v/>
      </c>
      <c r="E23" s="1">
        <f t="shared" si="1"/>
        <v>51.6</v>
      </c>
      <c r="F23" s="1" t="str">
        <f t="shared" ca="1" si="2"/>
        <v>40 MPH</v>
      </c>
      <c r="G23" s="1" t="str">
        <f t="shared" ca="1" si="3"/>
        <v>Crest</v>
      </c>
      <c r="H23" s="9" t="str">
        <f t="shared" ca="1" si="4"/>
        <v>USC[Crest 2011]</v>
      </c>
      <c r="J23" s="2"/>
      <c r="K23" s="19">
        <v>-8.2222000000000007E-3</v>
      </c>
      <c r="L23" s="1" t="str">
        <f t="shared" si="5"/>
        <v/>
      </c>
      <c r="M23" s="1" t="str">
        <f t="shared" ca="1" si="6"/>
        <v/>
      </c>
      <c r="N23" s="1" t="str">
        <f t="shared" ca="1" si="7"/>
        <v/>
      </c>
      <c r="O23" s="9" t="str">
        <f t="shared" si="8"/>
        <v/>
      </c>
    </row>
    <row r="24" spans="1:15" x14ac:dyDescent="0.2">
      <c r="A24" s="7"/>
      <c r="B24" s="8"/>
      <c r="C24" s="2"/>
      <c r="D24" s="6">
        <f t="shared" si="0"/>
        <v>-2.6620689655172509E-2</v>
      </c>
      <c r="E24" s="1" t="str">
        <f t="shared" si="1"/>
        <v/>
      </c>
      <c r="F24" s="1" t="str">
        <f t="shared" ca="1" si="2"/>
        <v/>
      </c>
      <c r="G24" s="1" t="str">
        <f t="shared" ca="1" si="3"/>
        <v/>
      </c>
      <c r="H24" s="9" t="str">
        <f t="shared" si="4"/>
        <v/>
      </c>
      <c r="J24" s="2">
        <v>130</v>
      </c>
      <c r="K24" s="19"/>
      <c r="L24" s="1">
        <f t="shared" si="5"/>
        <v>44.8</v>
      </c>
      <c r="M24" s="1" t="str">
        <f t="shared" ca="1" si="6"/>
        <v>30 MPH</v>
      </c>
      <c r="N24" s="1" t="str">
        <f t="shared" ca="1" si="7"/>
        <v>Sag</v>
      </c>
      <c r="O24" s="9" t="str">
        <f t="shared" ca="1" si="8"/>
        <v>USC[Sag 2011]</v>
      </c>
    </row>
    <row r="25" spans="1:15" x14ac:dyDescent="0.2">
      <c r="A25" s="7">
        <v>15571</v>
      </c>
      <c r="B25" s="8">
        <v>937.25</v>
      </c>
      <c r="C25" s="2">
        <v>370</v>
      </c>
      <c r="D25" s="6" t="str">
        <f t="shared" si="0"/>
        <v/>
      </c>
      <c r="E25" s="1">
        <f t="shared" si="1"/>
        <v>116.9</v>
      </c>
      <c r="F25" s="1" t="str">
        <f t="shared" ca="1" si="2"/>
        <v>55 MPH</v>
      </c>
      <c r="G25" s="1" t="str">
        <f t="shared" ca="1" si="3"/>
        <v>Sag</v>
      </c>
      <c r="H25" s="9" t="str">
        <f t="shared" ca="1" si="4"/>
        <v>USC[Sag 2011]</v>
      </c>
      <c r="J25" s="2"/>
      <c r="K25" s="19">
        <v>2.0791E-2</v>
      </c>
      <c r="L25" s="1" t="str">
        <f>IF(ISNUMBER(J25),ROUND(J25/(100*ABS(#REF!-K24)),1),"")</f>
        <v/>
      </c>
      <c r="M25" s="1" t="str">
        <f t="shared" ca="1" si="6"/>
        <v/>
      </c>
      <c r="N25" s="1" t="str">
        <f t="shared" ca="1" si="7"/>
        <v/>
      </c>
      <c r="O25" s="9" t="str">
        <f t="shared" si="8"/>
        <v/>
      </c>
    </row>
    <row r="26" spans="1:15" x14ac:dyDescent="0.2">
      <c r="A26" s="7"/>
      <c r="B26" s="8"/>
      <c r="C26" s="2"/>
      <c r="D26" s="6">
        <f t="shared" si="0"/>
        <v>5.0263620386643473E-3</v>
      </c>
      <c r="E26" s="1" t="str">
        <f t="shared" si="1"/>
        <v/>
      </c>
      <c r="F26" s="1" t="str">
        <f t="shared" ca="1" si="2"/>
        <v/>
      </c>
      <c r="G26" s="1" t="str">
        <f t="shared" ca="1" si="3"/>
        <v/>
      </c>
      <c r="H26" s="9" t="str">
        <f t="shared" si="4"/>
        <v/>
      </c>
      <c r="J26" s="2">
        <v>200</v>
      </c>
      <c r="K26" s="19"/>
      <c r="L26" s="5">
        <f>IF(ISNUMBER(J26),ROUND(J26/(100*ABS(K27-K25)),1),"")</f>
        <v>316.39999999999998</v>
      </c>
      <c r="M26" s="5" t="str">
        <f t="shared" ca="1" si="6"/>
        <v>75 MPH</v>
      </c>
      <c r="N26" s="5" t="str">
        <f t="shared" ca="1" si="7"/>
        <v>Crest</v>
      </c>
      <c r="O26" s="10" t="str">
        <f t="shared" ca="1" si="8"/>
        <v>USC[Crest 2011]</v>
      </c>
    </row>
    <row r="27" spans="1:15" x14ac:dyDescent="0.2">
      <c r="A27" s="7">
        <v>16140</v>
      </c>
      <c r="B27" s="8">
        <v>940.11</v>
      </c>
      <c r="C27" s="2">
        <v>40</v>
      </c>
      <c r="D27" s="6" t="str">
        <f t="shared" si="0"/>
        <v/>
      </c>
      <c r="E27" s="1">
        <f t="shared" si="1"/>
        <v>40.1</v>
      </c>
      <c r="F27" s="1" t="str">
        <f t="shared" ca="1" si="2"/>
        <v>35 MPH</v>
      </c>
      <c r="G27" s="1" t="str">
        <f t="shared" ca="1" si="3"/>
        <v>Crest</v>
      </c>
      <c r="H27" s="9" t="str">
        <f t="shared" ca="1" si="4"/>
        <v>USC[Crest 2011]</v>
      </c>
      <c r="J27" s="2"/>
      <c r="K27" s="19">
        <v>1.447E-2</v>
      </c>
      <c r="L27" s="5" t="str">
        <f>IF(ISNUMBER(J27),ROUND(J27/(100*ABS(K28-K26)),1),"")</f>
        <v/>
      </c>
      <c r="M27" s="5" t="str">
        <f t="shared" ca="1" si="6"/>
        <v/>
      </c>
      <c r="N27" s="5" t="str">
        <f t="shared" ca="1" si="7"/>
        <v/>
      </c>
      <c r="O27" s="10" t="str">
        <f t="shared" si="8"/>
        <v/>
      </c>
    </row>
    <row r="28" spans="1:15" x14ac:dyDescent="0.2">
      <c r="A28" s="7"/>
      <c r="B28" s="8"/>
      <c r="C28" s="2"/>
      <c r="D28" s="6">
        <f t="shared" si="0"/>
        <v>-4.9411764705877539E-3</v>
      </c>
      <c r="E28" s="1" t="str">
        <f t="shared" si="1"/>
        <v/>
      </c>
      <c r="F28" s="1" t="str">
        <f t="shared" ca="1" si="2"/>
        <v/>
      </c>
      <c r="G28" s="1" t="str">
        <f t="shared" ca="1" si="3"/>
        <v/>
      </c>
      <c r="H28" s="9" t="str">
        <f t="shared" si="4"/>
        <v/>
      </c>
      <c r="J28" s="2"/>
      <c r="K28" s="19"/>
      <c r="L28" s="5" t="str">
        <f t="shared" ref="L28:L29" si="9">IF(ISNUMBER(J28),ROUND(J28/(100*ABS(K29-K27)),1),"")</f>
        <v/>
      </c>
      <c r="M28" s="5" t="str">
        <f t="shared" ca="1" si="6"/>
        <v/>
      </c>
      <c r="N28" s="5" t="str">
        <f t="shared" ref="N28:N29" ca="1" si="10">IF(ISNUMBER(J28),IF(OFFSET(K28,1,0)&gt;OFFSET(K28,-1,0),"Sag","Crest"),"")</f>
        <v/>
      </c>
      <c r="O28" s="10" t="str">
        <f t="shared" si="8"/>
        <v/>
      </c>
    </row>
    <row r="29" spans="1:15" x14ac:dyDescent="0.2">
      <c r="A29" s="7">
        <v>16225</v>
      </c>
      <c r="B29" s="8">
        <v>939.69</v>
      </c>
      <c r="C29" s="2">
        <v>40</v>
      </c>
      <c r="D29" s="6" t="str">
        <f t="shared" si="0"/>
        <v/>
      </c>
      <c r="E29" s="1">
        <f t="shared" si="1"/>
        <v>33.200000000000003</v>
      </c>
      <c r="F29" s="1" t="str">
        <f t="shared" ca="1" si="2"/>
        <v>25 MPH</v>
      </c>
      <c r="G29" s="1" t="str">
        <f t="shared" ca="1" si="3"/>
        <v>Sag</v>
      </c>
      <c r="H29" s="9" t="str">
        <f t="shared" ca="1" si="4"/>
        <v>USC[Sag 2011]</v>
      </c>
      <c r="J29" s="2"/>
      <c r="K29" s="19"/>
      <c r="L29" s="5" t="str">
        <f t="shared" si="9"/>
        <v/>
      </c>
      <c r="M29" s="5" t="str">
        <f t="shared" ca="1" si="6"/>
        <v/>
      </c>
      <c r="N29" s="5" t="str">
        <f t="shared" ca="1" si="10"/>
        <v/>
      </c>
      <c r="O29" s="10" t="str">
        <f t="shared" si="8"/>
        <v/>
      </c>
    </row>
    <row r="30" spans="1:15" x14ac:dyDescent="0.2">
      <c r="A30" s="7"/>
      <c r="B30" s="8"/>
      <c r="C30" s="2"/>
      <c r="D30" s="6">
        <f t="shared" si="0"/>
        <v>7.0929070929070023E-3</v>
      </c>
      <c r="E30" s="1" t="str">
        <f t="shared" si="1"/>
        <v/>
      </c>
      <c r="F30" s="1" t="str">
        <f t="shared" ca="1" si="2"/>
        <v/>
      </c>
      <c r="G30" s="1" t="str">
        <f t="shared" ca="1" si="3"/>
        <v/>
      </c>
      <c r="H30" s="9" t="str">
        <f t="shared" si="4"/>
        <v/>
      </c>
    </row>
    <row r="31" spans="1:15" x14ac:dyDescent="0.2">
      <c r="A31" s="7">
        <v>17226</v>
      </c>
      <c r="B31" s="8">
        <v>946.79</v>
      </c>
      <c r="C31" s="2">
        <v>540</v>
      </c>
      <c r="D31" s="6" t="str">
        <f t="shared" si="0"/>
        <v/>
      </c>
      <c r="E31" s="1">
        <f t="shared" si="1"/>
        <v>412.4</v>
      </c>
      <c r="F31" s="1" t="str">
        <f t="shared" ca="1" si="2"/>
        <v>80 MPH</v>
      </c>
      <c r="G31" s="1" t="str">
        <f t="shared" ca="1" si="3"/>
        <v>Crest</v>
      </c>
      <c r="H31" s="9" t="str">
        <f t="shared" ca="1" si="4"/>
        <v>USC[Crest 2011]</v>
      </c>
    </row>
    <row r="32" spans="1:15" x14ac:dyDescent="0.2">
      <c r="A32" s="7"/>
      <c r="B32" s="8"/>
      <c r="C32" s="2"/>
      <c r="D32" s="6">
        <f t="shared" si="0"/>
        <v>-5.9999999999999281E-3</v>
      </c>
      <c r="E32" s="1" t="str">
        <f t="shared" si="1"/>
        <v/>
      </c>
      <c r="F32" s="1" t="str">
        <f t="shared" ca="1" si="2"/>
        <v/>
      </c>
      <c r="G32" s="1" t="str">
        <f t="shared" ca="1" si="3"/>
        <v/>
      </c>
      <c r="H32" s="9" t="str">
        <f t="shared" si="4"/>
        <v/>
      </c>
    </row>
    <row r="33" spans="1:8" x14ac:dyDescent="0.2">
      <c r="A33" s="7">
        <v>17606</v>
      </c>
      <c r="B33" s="8">
        <v>944.51</v>
      </c>
      <c r="C33" s="2">
        <v>60</v>
      </c>
      <c r="D33" s="6" t="str">
        <f t="shared" si="0"/>
        <v/>
      </c>
      <c r="E33" s="1">
        <f t="shared" si="1"/>
        <v>18.600000000000001</v>
      </c>
      <c r="F33" s="1" t="str">
        <f t="shared" ca="1" si="2"/>
        <v>25 MPH</v>
      </c>
      <c r="G33" s="1" t="str">
        <f t="shared" ca="1" si="3"/>
        <v>Crest</v>
      </c>
      <c r="H33" s="9" t="str">
        <f t="shared" ca="1" si="4"/>
        <v>USC[Crest 2011]</v>
      </c>
    </row>
    <row r="34" spans="1:8" x14ac:dyDescent="0.2">
      <c r="A34" s="7"/>
      <c r="B34" s="8"/>
      <c r="C34" s="2"/>
      <c r="D34" s="6">
        <f t="shared" si="0"/>
        <v>-3.8206896551723886E-2</v>
      </c>
      <c r="E34" s="1" t="str">
        <f t="shared" si="1"/>
        <v/>
      </c>
      <c r="F34" s="1" t="str">
        <f t="shared" ca="1" si="2"/>
        <v/>
      </c>
      <c r="G34" s="1" t="str">
        <f t="shared" ca="1" si="3"/>
        <v/>
      </c>
      <c r="H34" s="9" t="str">
        <f t="shared" si="4"/>
        <v/>
      </c>
    </row>
    <row r="35" spans="1:8" x14ac:dyDescent="0.2">
      <c r="A35" s="7">
        <v>17751</v>
      </c>
      <c r="B35" s="8">
        <v>938.97</v>
      </c>
      <c r="C35" s="2">
        <v>100</v>
      </c>
      <c r="D35" s="6" t="str">
        <f t="shared" si="0"/>
        <v/>
      </c>
      <c r="E35" s="1">
        <f t="shared" si="1"/>
        <v>11.4</v>
      </c>
      <c r="F35" s="1" t="str">
        <f t="shared" ca="1" si="2"/>
        <v>15 MPH</v>
      </c>
      <c r="G35" s="1" t="str">
        <f t="shared" ca="1" si="3"/>
        <v>Sag</v>
      </c>
      <c r="H35" s="9" t="str">
        <f t="shared" ca="1" si="4"/>
        <v>USC[Sag 2011]</v>
      </c>
    </row>
    <row r="36" spans="1:8" x14ac:dyDescent="0.2">
      <c r="A36" s="7"/>
      <c r="B36" s="8"/>
      <c r="C36" s="2"/>
      <c r="D36" s="6">
        <f t="shared" si="0"/>
        <v>4.9777777777777983E-2</v>
      </c>
      <c r="E36" s="1" t="str">
        <f t="shared" si="1"/>
        <v/>
      </c>
      <c r="F36" s="1" t="str">
        <f t="shared" ca="1" si="2"/>
        <v/>
      </c>
      <c r="G36" s="1" t="str">
        <f t="shared" ca="1" si="3"/>
        <v/>
      </c>
      <c r="H36" s="9" t="str">
        <f t="shared" si="4"/>
        <v/>
      </c>
    </row>
    <row r="37" spans="1:8" x14ac:dyDescent="0.2">
      <c r="A37" s="7">
        <v>17886</v>
      </c>
      <c r="B37" s="8">
        <v>945.69</v>
      </c>
      <c r="C37" s="2">
        <v>80</v>
      </c>
      <c r="D37" s="6" t="str">
        <f t="shared" si="0"/>
        <v/>
      </c>
      <c r="E37" s="1">
        <f t="shared" si="1"/>
        <v>12.5</v>
      </c>
      <c r="F37" s="1" t="str">
        <f t="shared" ca="1" si="2"/>
        <v>25 MPH</v>
      </c>
      <c r="G37" s="1" t="str">
        <f t="shared" ca="1" si="3"/>
        <v>Crest</v>
      </c>
      <c r="H37" s="9" t="str">
        <f t="shared" ca="1" si="4"/>
        <v>USC[Crest 2011]</v>
      </c>
    </row>
    <row r="38" spans="1:8" x14ac:dyDescent="0.2">
      <c r="A38" s="7"/>
      <c r="B38" s="8"/>
      <c r="C38" s="2"/>
      <c r="D38" s="6">
        <f t="shared" si="0"/>
        <v>-1.4362139917695511E-2</v>
      </c>
      <c r="E38" s="1" t="str">
        <f t="shared" si="1"/>
        <v/>
      </c>
      <c r="F38" s="1" t="str">
        <f t="shared" ca="1" si="2"/>
        <v/>
      </c>
      <c r="G38" s="1" t="str">
        <f t="shared" ca="1" si="3"/>
        <v/>
      </c>
      <c r="H38" s="9" t="str">
        <f t="shared" si="4"/>
        <v/>
      </c>
    </row>
    <row r="39" spans="1:8" x14ac:dyDescent="0.2">
      <c r="A39" s="7">
        <v>18129</v>
      </c>
      <c r="B39" s="8">
        <v>942.2</v>
      </c>
      <c r="C39" s="2">
        <v>170</v>
      </c>
      <c r="D39" s="6" t="str">
        <f t="shared" si="0"/>
        <v/>
      </c>
      <c r="E39" s="1">
        <f t="shared" si="1"/>
        <v>68.099999999999994</v>
      </c>
      <c r="F39" s="1" t="str">
        <f t="shared" ca="1" si="2"/>
        <v>40 MPH</v>
      </c>
      <c r="G39" s="1" t="str">
        <f t="shared" ca="1" si="3"/>
        <v>Sag</v>
      </c>
      <c r="H39" s="9" t="str">
        <f t="shared" ca="1" si="4"/>
        <v>USC[Sag 2011]</v>
      </c>
    </row>
    <row r="40" spans="1:8" x14ac:dyDescent="0.2">
      <c r="A40" s="7"/>
      <c r="B40" s="8"/>
      <c r="C40" s="2"/>
      <c r="D40" s="6">
        <f t="shared" si="0"/>
        <v>1.0607902735562337E-2</v>
      </c>
      <c r="E40" s="1" t="str">
        <f t="shared" si="1"/>
        <v/>
      </c>
      <c r="F40" s="1" t="str">
        <f t="shared" ca="1" si="2"/>
        <v/>
      </c>
      <c r="G40" s="1" t="str">
        <f t="shared" ca="1" si="3"/>
        <v/>
      </c>
      <c r="H40" s="9" t="str">
        <f t="shared" si="4"/>
        <v/>
      </c>
    </row>
    <row r="41" spans="1:8" x14ac:dyDescent="0.2">
      <c r="A41" s="7">
        <v>18458</v>
      </c>
      <c r="B41" s="8">
        <v>945.69</v>
      </c>
      <c r="C41" s="2">
        <v>170</v>
      </c>
      <c r="D41" s="6" t="str">
        <f t="shared" si="0"/>
        <v/>
      </c>
      <c r="E41" s="1">
        <f t="shared" si="1"/>
        <v>84.1</v>
      </c>
      <c r="F41" s="1" t="str">
        <f t="shared" ca="1" si="2"/>
        <v>50 MPH</v>
      </c>
      <c r="G41" s="1" t="str">
        <f t="shared" ca="1" si="3"/>
        <v>Crest</v>
      </c>
      <c r="H41" s="9" t="str">
        <f t="shared" ca="1" si="4"/>
        <v>USC[Crest 2011]</v>
      </c>
    </row>
    <row r="42" spans="1:8" x14ac:dyDescent="0.2">
      <c r="A42" s="7"/>
      <c r="B42" s="8"/>
      <c r="C42" s="2"/>
      <c r="D42" s="6">
        <f t="shared" si="0"/>
        <v>-9.5951417004048762E-3</v>
      </c>
      <c r="E42" s="1" t="str">
        <f t="shared" si="1"/>
        <v/>
      </c>
      <c r="F42" s="1" t="str">
        <f t="shared" ca="1" si="2"/>
        <v/>
      </c>
      <c r="G42" s="1" t="str">
        <f t="shared" ca="1" si="3"/>
        <v/>
      </c>
      <c r="H42" s="9" t="str">
        <f t="shared" si="4"/>
        <v/>
      </c>
    </row>
    <row r="43" spans="1:8" x14ac:dyDescent="0.2">
      <c r="A43" s="7">
        <v>18705</v>
      </c>
      <c r="B43" s="8">
        <v>943.32</v>
      </c>
      <c r="C43" s="2">
        <v>280</v>
      </c>
      <c r="D43" s="6" t="str">
        <f>IFERROR((#REF!-B42)/(#REF!-A42),"")</f>
        <v/>
      </c>
      <c r="E43" s="1" t="str">
        <f>IFERROR(ROUND(C43/(100*ABS(#REF!-D42)),1),"")</f>
        <v/>
      </c>
      <c r="F43" s="1" t="str">
        <f t="shared" ca="1" si="2"/>
        <v/>
      </c>
      <c r="G43" s="1" t="str">
        <f t="shared" ca="1" si="3"/>
        <v/>
      </c>
      <c r="H43" s="9" t="str">
        <f t="shared" si="4"/>
        <v/>
      </c>
    </row>
  </sheetData>
  <sheetProtection sheet="1" objects="1" scenarios="1"/>
  <mergeCells count="1">
    <mergeCell ref="A2:B2"/>
  </mergeCells>
  <conditionalFormatting sqref="D9:D43">
    <cfRule type="expression" dxfId="5" priority="7">
      <formula>ISNUMBER(D9)</formula>
    </cfRule>
  </conditionalFormatting>
  <conditionalFormatting sqref="A9:A43">
    <cfRule type="expression" dxfId="4" priority="6">
      <formula>Units="Metric"</formula>
    </cfRule>
  </conditionalFormatting>
  <conditionalFormatting sqref="A9:C43">
    <cfRule type="expression" dxfId="3" priority="5">
      <formula>ISODD(ROW(A9)-ROW(A$8))</formula>
    </cfRule>
  </conditionalFormatting>
  <conditionalFormatting sqref="K9:K29">
    <cfRule type="expression" dxfId="2" priority="4">
      <formula>OR(ISNUMBER(K9),ISNUMBER(OFFSET(J9,-1,0)),ISNUMBER(OFFSET(J9,1,0)))</formula>
    </cfRule>
  </conditionalFormatting>
  <conditionalFormatting sqref="J9:J29">
    <cfRule type="expression" dxfId="1" priority="2">
      <formula>ISEVEN(ROW(J9)-ROW(J$8))</formula>
    </cfRule>
  </conditionalFormatting>
  <conditionalFormatting sqref="F4:G5">
    <cfRule type="expression" dxfId="0" priority="1" stopIfTrue="1">
      <formula>Document&lt;&gt;"VLVR"</formula>
    </cfRule>
  </conditionalFormatting>
  <dataValidations count="4">
    <dataValidation type="list" allowBlank="1" showInputMessage="1" showErrorMessage="1" promptTitle="Select units" prompt="Select either Metric or US Customary units" sqref="A2">
      <formula1>"Metric,US Customary"</formula1>
    </dataValidation>
    <dataValidation type="list" allowBlank="1" showInputMessage="1" showErrorMessage="1" sqref="B3">
      <formula1>Documents</formula1>
    </dataValidation>
    <dataValidation type="decimal" operator="greaterThan" allowBlank="1" showInputMessage="1" showErrorMessage="1" promptTitle="ADT" prompt="Insert design ADT._x000a_For use with VLVLR guidelines." sqref="F4">
      <formula1>0</formula1>
    </dataValidation>
    <dataValidation type="list" allowBlank="1" showInputMessage="1" showErrorMessage="1" promptTitle="Risk" prompt="Used for VLVLR guidelines only._x000a_Will override to Low risk for ADT&lt;100._x000a_Will override to High risk for ADT&gt;250." sqref="F5">
      <formula1>"low,high"</formula1>
    </dataValidation>
  </dataValidations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/>
  </sheetViews>
  <sheetFormatPr defaultRowHeight="12.75" x14ac:dyDescent="0.2"/>
  <cols>
    <col min="2" max="2" width="12.28515625" customWidth="1"/>
    <col min="3" max="3" width="11.28515625" customWidth="1"/>
    <col min="4" max="4" width="12.28515625" customWidth="1"/>
    <col min="5" max="5" width="11.28515625" customWidth="1"/>
    <col min="6" max="6" width="12.5703125" customWidth="1"/>
    <col min="7" max="7" width="12.85546875" customWidth="1"/>
    <col min="9" max="9" width="10.42578125" bestFit="1" customWidth="1"/>
  </cols>
  <sheetData>
    <row r="1" spans="1:9" ht="25.5" x14ac:dyDescent="0.35">
      <c r="A1" s="12" t="s">
        <v>62</v>
      </c>
    </row>
    <row r="3" spans="1:9" x14ac:dyDescent="0.2">
      <c r="A3" s="1" t="s">
        <v>1</v>
      </c>
      <c r="B3" s="4" t="s">
        <v>50</v>
      </c>
      <c r="C3" s="4" t="s">
        <v>51</v>
      </c>
      <c r="D3" s="4" t="s">
        <v>52</v>
      </c>
      <c r="E3" s="4" t="s">
        <v>53</v>
      </c>
      <c r="F3" s="1" t="s">
        <v>3</v>
      </c>
      <c r="G3" s="1" t="s">
        <v>4</v>
      </c>
    </row>
    <row r="4" spans="1:9" x14ac:dyDescent="0.2">
      <c r="A4" s="1" t="s">
        <v>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9" x14ac:dyDescent="0.2">
      <c r="A5" s="1" t="s">
        <v>28</v>
      </c>
      <c r="B5" s="1">
        <v>6</v>
      </c>
      <c r="C5" s="1">
        <v>12</v>
      </c>
      <c r="D5" s="1">
        <v>3</v>
      </c>
      <c r="E5" s="1">
        <v>10</v>
      </c>
      <c r="F5" s="1">
        <v>2</v>
      </c>
      <c r="G5" s="1">
        <v>2</v>
      </c>
    </row>
    <row r="6" spans="1:9" x14ac:dyDescent="0.2">
      <c r="A6" s="1" t="s">
        <v>29</v>
      </c>
      <c r="B6" s="1">
        <v>10</v>
      </c>
      <c r="C6" s="1">
        <v>20</v>
      </c>
      <c r="D6" s="1">
        <v>7</v>
      </c>
      <c r="E6" s="1">
        <v>17</v>
      </c>
      <c r="F6" s="1">
        <v>4</v>
      </c>
      <c r="G6" s="1">
        <v>5</v>
      </c>
    </row>
    <row r="7" spans="1:9" x14ac:dyDescent="0.2">
      <c r="A7" s="1" t="s">
        <v>30</v>
      </c>
      <c r="B7" s="1">
        <v>20</v>
      </c>
      <c r="C7" s="1">
        <v>30</v>
      </c>
      <c r="D7" s="1">
        <v>12</v>
      </c>
      <c r="E7" s="1">
        <v>26</v>
      </c>
      <c r="F7" s="1">
        <v>7</v>
      </c>
      <c r="G7" s="1">
        <v>8</v>
      </c>
    </row>
    <row r="8" spans="1:9" x14ac:dyDescent="0.2">
      <c r="A8" s="1" t="s">
        <v>31</v>
      </c>
      <c r="B8" s="1">
        <v>30</v>
      </c>
      <c r="C8" s="1">
        <v>40</v>
      </c>
      <c r="D8" s="1">
        <v>19</v>
      </c>
      <c r="E8" s="1">
        <v>37</v>
      </c>
      <c r="F8" s="1">
        <v>9</v>
      </c>
      <c r="G8" s="1">
        <v>13</v>
      </c>
      <c r="I8" s="23" t="s">
        <v>49</v>
      </c>
    </row>
    <row r="9" spans="1:9" x14ac:dyDescent="0.2">
      <c r="A9" s="1" t="s">
        <v>32</v>
      </c>
      <c r="B9" s="1">
        <v>40</v>
      </c>
      <c r="C9" s="1">
        <v>50</v>
      </c>
      <c r="D9" s="1">
        <v>29</v>
      </c>
      <c r="E9" s="1">
        <v>49</v>
      </c>
      <c r="F9" s="1">
        <v>14</v>
      </c>
      <c r="G9" s="1">
        <v>20</v>
      </c>
      <c r="I9" s="21">
        <f>IF(Units="Metric",1994,1990)</f>
        <v>1990</v>
      </c>
    </row>
    <row r="10" spans="1:9" x14ac:dyDescent="0.2">
      <c r="A10" s="1" t="s">
        <v>33</v>
      </c>
      <c r="B10" s="1">
        <v>60</v>
      </c>
      <c r="C10" s="1">
        <v>60</v>
      </c>
      <c r="D10" s="1">
        <v>44</v>
      </c>
      <c r="E10" s="1">
        <v>64</v>
      </c>
      <c r="F10" s="1">
        <v>22</v>
      </c>
      <c r="G10" s="1">
        <v>29</v>
      </c>
      <c r="I10" s="21">
        <v>2011</v>
      </c>
    </row>
    <row r="11" spans="1:9" x14ac:dyDescent="0.2">
      <c r="A11" s="1" t="s">
        <v>34</v>
      </c>
      <c r="B11" s="1">
        <v>80</v>
      </c>
      <c r="C11" s="1">
        <v>70</v>
      </c>
      <c r="D11" s="1">
        <v>61</v>
      </c>
      <c r="E11" s="1">
        <v>79</v>
      </c>
      <c r="F11" s="1">
        <v>32</v>
      </c>
      <c r="G11" s="1">
        <v>42</v>
      </c>
      <c r="I11" s="22" t="s">
        <v>5</v>
      </c>
    </row>
    <row r="12" spans="1:9" x14ac:dyDescent="0.2">
      <c r="A12" s="1" t="s">
        <v>35</v>
      </c>
      <c r="B12" s="1">
        <v>110</v>
      </c>
      <c r="C12" s="1">
        <v>90</v>
      </c>
      <c r="D12" s="1">
        <v>84</v>
      </c>
      <c r="E12" s="1">
        <v>96</v>
      </c>
      <c r="F12" s="1">
        <v>45</v>
      </c>
      <c r="G12" s="1">
        <v>57</v>
      </c>
    </row>
    <row r="13" spans="1:9" x14ac:dyDescent="0.2">
      <c r="A13" s="1" t="s">
        <v>36</v>
      </c>
      <c r="B13" s="1">
        <v>150</v>
      </c>
      <c r="C13" s="1">
        <v>100</v>
      </c>
      <c r="D13" s="1">
        <v>114</v>
      </c>
      <c r="E13" s="1">
        <v>115</v>
      </c>
      <c r="F13" s="1">
        <v>62</v>
      </c>
      <c r="G13" s="1">
        <v>76</v>
      </c>
    </row>
    <row r="14" spans="1:9" x14ac:dyDescent="0.2">
      <c r="A14" s="1" t="s">
        <v>37</v>
      </c>
      <c r="B14" s="1">
        <v>190</v>
      </c>
      <c r="C14" s="1">
        <v>120</v>
      </c>
      <c r="D14" s="1">
        <v>151</v>
      </c>
      <c r="E14" s="1">
        <v>136</v>
      </c>
      <c r="F14" s="1">
        <v>88</v>
      </c>
      <c r="G14" s="1">
        <v>103</v>
      </c>
    </row>
    <row r="15" spans="1:9" x14ac:dyDescent="0.2">
      <c r="A15" s="1" t="s">
        <v>38</v>
      </c>
      <c r="B15" s="1">
        <v>230</v>
      </c>
      <c r="C15" s="1">
        <v>130</v>
      </c>
      <c r="D15" s="1">
        <v>193</v>
      </c>
      <c r="E15" s="1">
        <v>157</v>
      </c>
      <c r="F15" s="1"/>
      <c r="G15" s="1"/>
    </row>
    <row r="16" spans="1:9" x14ac:dyDescent="0.2">
      <c r="A16" s="1" t="s">
        <v>39</v>
      </c>
      <c r="B16" s="1">
        <v>290</v>
      </c>
      <c r="C16" s="1">
        <v>150</v>
      </c>
      <c r="D16" s="1">
        <v>247</v>
      </c>
      <c r="E16" s="1">
        <v>181</v>
      </c>
      <c r="F16" s="1"/>
      <c r="G16" s="1"/>
    </row>
    <row r="17" spans="1:7" x14ac:dyDescent="0.2">
      <c r="A17" s="1" t="s">
        <v>40</v>
      </c>
      <c r="B17" s="1"/>
      <c r="C17" s="1"/>
      <c r="D17" s="1">
        <v>312</v>
      </c>
      <c r="E17" s="1">
        <v>206</v>
      </c>
      <c r="F17" s="1"/>
      <c r="G17" s="1"/>
    </row>
    <row r="18" spans="1:7" x14ac:dyDescent="0.2">
      <c r="A18" s="1" t="s">
        <v>41</v>
      </c>
      <c r="B18" s="1"/>
      <c r="C18" s="1"/>
      <c r="D18" s="1">
        <v>384</v>
      </c>
      <c r="E18" s="1">
        <v>231</v>
      </c>
      <c r="F18" s="1"/>
      <c r="G18" s="1"/>
    </row>
    <row r="19" spans="1:7" x14ac:dyDescent="0.2">
      <c r="A19" s="4" t="s">
        <v>45</v>
      </c>
      <c r="B19" s="1" t="s">
        <v>11</v>
      </c>
      <c r="C19" s="1" t="s">
        <v>12</v>
      </c>
      <c r="D19" s="4" t="s">
        <v>60</v>
      </c>
      <c r="E19" s="4" t="s">
        <v>61</v>
      </c>
      <c r="F19" s="1" t="s">
        <v>10</v>
      </c>
      <c r="G19" s="1" t="s">
        <v>10</v>
      </c>
    </row>
    <row r="22" spans="1:7" x14ac:dyDescent="0.2">
      <c r="A22" s="1" t="s">
        <v>1</v>
      </c>
      <c r="B22" s="4" t="s">
        <v>54</v>
      </c>
      <c r="C22" s="4" t="s">
        <v>55</v>
      </c>
      <c r="D22" s="4" t="s">
        <v>52</v>
      </c>
      <c r="E22" s="4" t="s">
        <v>53</v>
      </c>
      <c r="F22" s="1" t="s">
        <v>3</v>
      </c>
      <c r="G22" s="1" t="s">
        <v>4</v>
      </c>
    </row>
    <row r="23" spans="1:7" x14ac:dyDescent="0.2">
      <c r="A23" s="1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x14ac:dyDescent="0.2">
      <c r="A24" s="1" t="s">
        <v>16</v>
      </c>
      <c r="B24" s="1">
        <v>0.3</v>
      </c>
      <c r="C24" s="1">
        <v>0.7</v>
      </c>
      <c r="D24" s="1">
        <v>1</v>
      </c>
      <c r="E24" s="1">
        <v>3</v>
      </c>
      <c r="F24" s="1">
        <v>0.5</v>
      </c>
      <c r="G24" s="1">
        <v>0.5</v>
      </c>
    </row>
    <row r="25" spans="1:7" x14ac:dyDescent="0.2">
      <c r="A25" s="1" t="s">
        <v>17</v>
      </c>
      <c r="B25" s="1">
        <v>3</v>
      </c>
      <c r="C25" s="1">
        <v>4</v>
      </c>
      <c r="D25" s="1">
        <v>2</v>
      </c>
      <c r="E25" s="1">
        <v>6</v>
      </c>
      <c r="F25" s="1">
        <v>1</v>
      </c>
      <c r="G25" s="1">
        <v>2</v>
      </c>
    </row>
    <row r="26" spans="1:7" x14ac:dyDescent="0.2">
      <c r="A26" s="1" t="s">
        <v>18</v>
      </c>
      <c r="B26" s="1">
        <v>5</v>
      </c>
      <c r="C26" s="1">
        <v>8</v>
      </c>
      <c r="D26" s="1">
        <v>4</v>
      </c>
      <c r="E26" s="1">
        <v>9</v>
      </c>
      <c r="F26" s="1">
        <v>2</v>
      </c>
      <c r="G26" s="1">
        <v>4</v>
      </c>
    </row>
    <row r="27" spans="1:7" x14ac:dyDescent="0.2">
      <c r="A27" s="1" t="s">
        <v>19</v>
      </c>
      <c r="B27" s="1">
        <v>9</v>
      </c>
      <c r="C27" s="1">
        <v>11</v>
      </c>
      <c r="D27" s="1">
        <v>7</v>
      </c>
      <c r="E27" s="1">
        <v>13</v>
      </c>
      <c r="F27" s="1">
        <v>4</v>
      </c>
      <c r="G27" s="1">
        <v>5</v>
      </c>
    </row>
    <row r="28" spans="1:7" x14ac:dyDescent="0.2">
      <c r="A28" s="1" t="s">
        <v>20</v>
      </c>
      <c r="B28" s="1">
        <v>14</v>
      </c>
      <c r="C28" s="1">
        <v>15</v>
      </c>
      <c r="D28" s="1">
        <v>11</v>
      </c>
      <c r="E28" s="1">
        <v>18</v>
      </c>
      <c r="F28" s="1">
        <v>6</v>
      </c>
      <c r="G28" s="1">
        <v>8</v>
      </c>
    </row>
    <row r="29" spans="1:7" x14ac:dyDescent="0.2">
      <c r="A29" s="1" t="s">
        <v>21</v>
      </c>
      <c r="B29" s="1">
        <v>22</v>
      </c>
      <c r="C29" s="1">
        <v>20</v>
      </c>
      <c r="D29" s="1">
        <v>17</v>
      </c>
      <c r="E29" s="1">
        <v>23</v>
      </c>
      <c r="F29" s="1">
        <v>9</v>
      </c>
      <c r="G29" s="1">
        <v>13</v>
      </c>
    </row>
    <row r="30" spans="1:7" x14ac:dyDescent="0.2">
      <c r="A30" s="1" t="s">
        <v>22</v>
      </c>
      <c r="B30" s="1">
        <v>32</v>
      </c>
      <c r="C30" s="1">
        <v>25</v>
      </c>
      <c r="D30" s="1">
        <v>26</v>
      </c>
      <c r="E30" s="1">
        <v>30</v>
      </c>
      <c r="F30" s="1">
        <v>14</v>
      </c>
      <c r="G30" s="1">
        <v>19</v>
      </c>
    </row>
    <row r="31" spans="1:7" x14ac:dyDescent="0.2">
      <c r="A31" s="1" t="s">
        <v>23</v>
      </c>
      <c r="B31" s="1">
        <v>43</v>
      </c>
      <c r="C31" s="1">
        <v>30</v>
      </c>
      <c r="D31" s="1">
        <v>39</v>
      </c>
      <c r="E31" s="1">
        <v>38</v>
      </c>
      <c r="F31" s="1">
        <v>22</v>
      </c>
      <c r="G31" s="1">
        <v>26</v>
      </c>
    </row>
    <row r="32" spans="1:7" x14ac:dyDescent="0.2">
      <c r="A32" s="1" t="s">
        <v>24</v>
      </c>
      <c r="B32" s="1">
        <v>62</v>
      </c>
      <c r="C32" s="1">
        <v>37</v>
      </c>
      <c r="D32" s="1">
        <v>52</v>
      </c>
      <c r="E32" s="1">
        <v>45</v>
      </c>
      <c r="F32" s="1">
        <v>30</v>
      </c>
      <c r="G32" s="1">
        <v>37</v>
      </c>
    </row>
    <row r="33" spans="1:7" x14ac:dyDescent="0.2">
      <c r="A33" s="1" t="s">
        <v>25</v>
      </c>
      <c r="B33" s="1">
        <v>80</v>
      </c>
      <c r="C33" s="1">
        <v>43</v>
      </c>
      <c r="D33" s="1">
        <v>74</v>
      </c>
      <c r="E33" s="1">
        <v>55</v>
      </c>
      <c r="F33" s="1"/>
      <c r="G33" s="1"/>
    </row>
    <row r="34" spans="1:7" x14ac:dyDescent="0.2">
      <c r="A34" s="1" t="s">
        <v>26</v>
      </c>
      <c r="B34" s="1">
        <v>102</v>
      </c>
      <c r="C34" s="1">
        <v>50</v>
      </c>
      <c r="D34" s="1">
        <v>95</v>
      </c>
      <c r="E34" s="1">
        <v>63</v>
      </c>
      <c r="F34" s="1"/>
      <c r="G34" s="1"/>
    </row>
    <row r="35" spans="1:7" x14ac:dyDescent="0.2">
      <c r="A35" s="1" t="s">
        <v>27</v>
      </c>
      <c r="B35" s="1"/>
      <c r="C35" s="1"/>
      <c r="D35" s="1">
        <v>124</v>
      </c>
      <c r="E35" s="1">
        <v>73</v>
      </c>
      <c r="F35" s="1"/>
      <c r="G35" s="1"/>
    </row>
    <row r="36" spans="1:7" x14ac:dyDescent="0.2">
      <c r="A36" s="4" t="s">
        <v>45</v>
      </c>
      <c r="B36" s="1" t="s">
        <v>13</v>
      </c>
      <c r="C36" s="1" t="s">
        <v>14</v>
      </c>
      <c r="D36" s="1" t="s">
        <v>60</v>
      </c>
      <c r="E36" s="1" t="s">
        <v>61</v>
      </c>
      <c r="F36" s="1" t="s">
        <v>10</v>
      </c>
      <c r="G36" s="1" t="s">
        <v>10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Calculations</vt:lpstr>
      <vt:lpstr>Data</vt:lpstr>
      <vt:lpstr>ADT</vt:lpstr>
      <vt:lpstr>Document</vt:lpstr>
      <vt:lpstr>Documents</vt:lpstr>
      <vt:lpstr>Risk</vt:lpstr>
      <vt:lpstr>Sta.Elev.L</vt:lpstr>
      <vt:lpstr>Units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2012-09-19T19:51:35Z</dcterms:created>
  <dcterms:modified xsi:type="dcterms:W3CDTF">2012-09-19T22:18:17Z</dcterms:modified>
</cp:coreProperties>
</file>